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SO.01.1.1 - Statika - Hla..." sheetId="2" r:id="rId2"/>
    <sheet name="SO.01.1.2 - Statika - Prí..." sheetId="3" r:id="rId3"/>
    <sheet name="SO.01.2.1 - Architektúra ..." sheetId="4" r:id="rId4"/>
    <sheet name="SO.01.2.2 - Architektúra ..." sheetId="5" r:id="rId5"/>
    <sheet name="SO.01.3 - Zdravotechnika" sheetId="6" r:id="rId6"/>
    <sheet name="SO.01.4 - Vykurovanie" sheetId="7" r:id="rId7"/>
    <sheet name="SO.01.5 - Elektroinštalácia" sheetId="8" r:id="rId8"/>
  </sheets>
  <definedNames>
    <definedName name="_xlnm.Print_Area" localSheetId="0">'Rekapitulácia stavby'!$D$4:$AO$76,'Rekapitulácia stavby'!$C$82:$AQ$109</definedName>
    <definedName name="_xlnm.Print_Titles" localSheetId="0">'Rekapitulácia stavby'!$92:$92</definedName>
    <definedName name="_xlnm._FilterDatabase" localSheetId="1" hidden="1">'SO.01.1.1 - Statika - Hla...'!$C$132:$K$176</definedName>
    <definedName name="_xlnm.Print_Area" localSheetId="1">'SO.01.1.1 - Statika - Hla...'!$C$4:$J$76,'SO.01.1.1 - Statika - Hla...'!$C$82:$J$114,'SO.01.1.1 - Statika - Hla...'!$C$120:$J$176</definedName>
    <definedName name="_xlnm.Print_Titles" localSheetId="1">'SO.01.1.1 - Statika - Hla...'!$132:$132</definedName>
    <definedName name="_xlnm._FilterDatabase" localSheetId="2" hidden="1">'SO.01.1.2 - Statika - Prí...'!$C$135:$K$180</definedName>
    <definedName name="_xlnm.Print_Area" localSheetId="2">'SO.01.1.2 - Statika - Prí...'!$C$4:$J$76,'SO.01.1.2 - Statika - Prí...'!$C$82:$J$117,'SO.01.1.2 - Statika - Prí...'!$C$123:$J$180</definedName>
    <definedName name="_xlnm.Print_Titles" localSheetId="2">'SO.01.1.2 - Statika - Prí...'!$135:$135</definedName>
    <definedName name="_xlnm._FilterDatabase" localSheetId="3" hidden="1">'SO.01.2.1 - Architektúra ...'!$C$143:$K$316</definedName>
    <definedName name="_xlnm.Print_Area" localSheetId="3">'SO.01.2.1 - Architektúra ...'!$C$4:$J$76,'SO.01.2.1 - Architektúra ...'!$C$82:$J$125,'SO.01.2.1 - Architektúra ...'!$C$131:$J$316</definedName>
    <definedName name="_xlnm.Print_Titles" localSheetId="3">'SO.01.2.1 - Architektúra ...'!$143:$143</definedName>
    <definedName name="_xlnm._FilterDatabase" localSheetId="4" hidden="1">'SO.01.2.2 - Architektúra ...'!$C$134:$K$169</definedName>
    <definedName name="_xlnm.Print_Area" localSheetId="4">'SO.01.2.2 - Architektúra ...'!$C$4:$J$76,'SO.01.2.2 - Architektúra ...'!$C$82:$J$116,'SO.01.2.2 - Architektúra ...'!$C$122:$J$169</definedName>
    <definedName name="_xlnm.Print_Titles" localSheetId="4">'SO.01.2.2 - Architektúra ...'!$134:$134</definedName>
    <definedName name="_xlnm._FilterDatabase" localSheetId="5" hidden="1">'SO.01.3 - Zdravotechnika'!$C$138:$K$244</definedName>
    <definedName name="_xlnm.Print_Area" localSheetId="5">'SO.01.3 - Zdravotechnika'!$C$4:$J$76,'SO.01.3 - Zdravotechnika'!$C$82:$J$120,'SO.01.3 - Zdravotechnika'!$C$126:$J$244</definedName>
    <definedName name="_xlnm.Print_Titles" localSheetId="5">'SO.01.3 - Zdravotechnika'!$138:$138</definedName>
    <definedName name="_xlnm._FilterDatabase" localSheetId="6" hidden="1">'SO.01.4 - Vykurovanie'!$C$128:$K$177</definedName>
    <definedName name="_xlnm.Print_Area" localSheetId="6">'SO.01.4 - Vykurovanie'!$C$4:$J$76,'SO.01.4 - Vykurovanie'!$C$82:$J$110,'SO.01.4 - Vykurovanie'!$C$116:$J$177</definedName>
    <definedName name="_xlnm.Print_Titles" localSheetId="6">'SO.01.4 - Vykurovanie'!$128:$128</definedName>
    <definedName name="_xlnm._FilterDatabase" localSheetId="7" hidden="1">'SO.01.5 - Elektroinštalácia'!$C$134:$K$243</definedName>
    <definedName name="_xlnm.Print_Area" localSheetId="7">'SO.01.5 - Elektroinštalácia'!$C$4:$J$76,'SO.01.5 - Elektroinštalácia'!$C$82:$J$116,'SO.01.5 - Elektroinštalácia'!$C$122:$J$243</definedName>
    <definedName name="_xlnm.Print_Titles" localSheetId="7">'SO.01.5 - Elektroinštalácia'!$134:$134</definedName>
  </definedNames>
  <calcPr/>
</workbook>
</file>

<file path=xl/calcChain.xml><?xml version="1.0" encoding="utf-8"?>
<calcChain xmlns="http://schemas.openxmlformats.org/spreadsheetml/2006/main">
  <c i="8" l="1" r="J39"/>
  <c r="J38"/>
  <c i="1" r="AY101"/>
  <c i="8" r="J37"/>
  <c i="1" r="AX101"/>
  <c i="8" r="BI243"/>
  <c r="BH243"/>
  <c r="BG243"/>
  <c r="BE243"/>
  <c r="BK243"/>
  <c r="J243"/>
  <c r="BF243"/>
  <c r="BI242"/>
  <c r="BH242"/>
  <c r="BG242"/>
  <c r="BE242"/>
  <c r="BK242"/>
  <c r="J242"/>
  <c r="BF242"/>
  <c r="BI241"/>
  <c r="BH241"/>
  <c r="BG241"/>
  <c r="BE241"/>
  <c r="BK241"/>
  <c r="J241"/>
  <c r="BF241"/>
  <c r="BI240"/>
  <c r="BH240"/>
  <c r="BG240"/>
  <c r="BE240"/>
  <c r="BK240"/>
  <c r="J240"/>
  <c r="BF240"/>
  <c r="BI239"/>
  <c r="BH239"/>
  <c r="BG239"/>
  <c r="BE239"/>
  <c r="BK239"/>
  <c r="J239"/>
  <c r="BF239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J132"/>
  <c r="J131"/>
  <c r="F131"/>
  <c r="F129"/>
  <c r="E127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J92"/>
  <c r="J91"/>
  <c r="F91"/>
  <c r="F89"/>
  <c r="E87"/>
  <c r="J18"/>
  <c r="E18"/>
  <c r="F132"/>
  <c r="J17"/>
  <c r="J12"/>
  <c r="J89"/>
  <c r="E7"/>
  <c r="E125"/>
  <c i="7" r="J39"/>
  <c r="J38"/>
  <c i="1" r="AY100"/>
  <c i="7" r="J37"/>
  <c i="1" r="AX100"/>
  <c i="7" r="BI177"/>
  <c r="BH177"/>
  <c r="BG177"/>
  <c r="BE177"/>
  <c r="BK177"/>
  <c r="J177"/>
  <c r="BF177"/>
  <c r="BI176"/>
  <c r="BH176"/>
  <c r="BG176"/>
  <c r="BE176"/>
  <c r="BK176"/>
  <c r="J176"/>
  <c r="BF176"/>
  <c r="BI175"/>
  <c r="BH175"/>
  <c r="BG175"/>
  <c r="BE175"/>
  <c r="BK175"/>
  <c r="J175"/>
  <c r="BF175"/>
  <c r="BI174"/>
  <c r="BH174"/>
  <c r="BG174"/>
  <c r="BE174"/>
  <c r="BK174"/>
  <c r="J174"/>
  <c r="BF174"/>
  <c r="BI173"/>
  <c r="BH173"/>
  <c r="BG173"/>
  <c r="BE173"/>
  <c r="BK173"/>
  <c r="J173"/>
  <c r="BF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BI108"/>
  <c r="BH108"/>
  <c r="BG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J92"/>
  <c r="J91"/>
  <c r="F91"/>
  <c r="F89"/>
  <c r="E87"/>
  <c r="J18"/>
  <c r="E18"/>
  <c r="F126"/>
  <c r="J17"/>
  <c r="J12"/>
  <c r="J123"/>
  <c r="E7"/>
  <c r="E85"/>
  <c i="6" r="J39"/>
  <c r="J38"/>
  <c i="1" r="AY99"/>
  <c i="6" r="J37"/>
  <c i="1" r="AX99"/>
  <c i="6" r="BI244"/>
  <c r="BH244"/>
  <c r="BG244"/>
  <c r="BE244"/>
  <c r="BK244"/>
  <c r="J244"/>
  <c r="BF244"/>
  <c r="BI243"/>
  <c r="BH243"/>
  <c r="BG243"/>
  <c r="BE243"/>
  <c r="BK243"/>
  <c r="J243"/>
  <c r="BF243"/>
  <c r="BI242"/>
  <c r="BH242"/>
  <c r="BG242"/>
  <c r="BE242"/>
  <c r="BK242"/>
  <c r="J242"/>
  <c r="BF242"/>
  <c r="BI241"/>
  <c r="BH241"/>
  <c r="BG241"/>
  <c r="BE241"/>
  <c r="BK241"/>
  <c r="J241"/>
  <c r="BF241"/>
  <c r="BI240"/>
  <c r="BH240"/>
  <c r="BG240"/>
  <c r="BE240"/>
  <c r="BK240"/>
  <c r="J240"/>
  <c r="BF240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1"/>
  <c r="BH231"/>
  <c r="BG231"/>
  <c r="BE231"/>
  <c r="T231"/>
  <c r="R231"/>
  <c r="P231"/>
  <c r="BI230"/>
  <c r="BH230"/>
  <c r="BG230"/>
  <c r="BE230"/>
  <c r="T230"/>
  <c r="R230"/>
  <c r="P230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69"/>
  <c r="BH169"/>
  <c r="BG169"/>
  <c r="BE169"/>
  <c r="T169"/>
  <c r="T168"/>
  <c r="R169"/>
  <c r="R168"/>
  <c r="P169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T150"/>
  <c r="R151"/>
  <c r="R150"/>
  <c r="P151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J136"/>
  <c r="J135"/>
  <c r="F135"/>
  <c r="F133"/>
  <c r="E131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J92"/>
  <c r="J91"/>
  <c r="F91"/>
  <c r="F89"/>
  <c r="E87"/>
  <c r="J18"/>
  <c r="E18"/>
  <c r="F92"/>
  <c r="J17"/>
  <c r="J12"/>
  <c r="J133"/>
  <c r="E7"/>
  <c r="E129"/>
  <c i="5" r="J39"/>
  <c r="J38"/>
  <c i="1" r="AY98"/>
  <c i="5" r="J37"/>
  <c i="1" r="AX98"/>
  <c i="5" r="BI169"/>
  <c r="BH169"/>
  <c r="BG169"/>
  <c r="BE169"/>
  <c r="BK169"/>
  <c r="J169"/>
  <c r="BF169"/>
  <c r="BI168"/>
  <c r="BH168"/>
  <c r="BG168"/>
  <c r="BE168"/>
  <c r="BK168"/>
  <c r="J168"/>
  <c r="BF168"/>
  <c r="BI167"/>
  <c r="BH167"/>
  <c r="BG167"/>
  <c r="BE167"/>
  <c r="BK167"/>
  <c r="J167"/>
  <c r="BF167"/>
  <c r="BI166"/>
  <c r="BH166"/>
  <c r="BG166"/>
  <c r="BE166"/>
  <c r="BK166"/>
  <c r="J166"/>
  <c r="BF166"/>
  <c r="BI165"/>
  <c r="BH165"/>
  <c r="BG165"/>
  <c r="BE165"/>
  <c r="BK165"/>
  <c r="J165"/>
  <c r="BF165"/>
  <c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0"/>
  <c r="BH150"/>
  <c r="BG150"/>
  <c r="BE150"/>
  <c r="T150"/>
  <c r="T149"/>
  <c r="R150"/>
  <c r="R149"/>
  <c r="P150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J132"/>
  <c r="J131"/>
  <c r="F131"/>
  <c r="F129"/>
  <c r="E127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J92"/>
  <c r="J91"/>
  <c r="F91"/>
  <c r="F89"/>
  <c r="E87"/>
  <c r="J18"/>
  <c r="E18"/>
  <c r="F132"/>
  <c r="J17"/>
  <c r="J12"/>
  <c r="J89"/>
  <c r="E7"/>
  <c r="E125"/>
  <c i="4" r="J39"/>
  <c r="J38"/>
  <c i="1" r="AY97"/>
  <c i="4" r="J37"/>
  <c i="1" r="AX97"/>
  <c i="4" r="BI316"/>
  <c r="BH316"/>
  <c r="BG316"/>
  <c r="BE316"/>
  <c r="BK316"/>
  <c r="J316"/>
  <c r="BF316"/>
  <c r="BI315"/>
  <c r="BH315"/>
  <c r="BG315"/>
  <c r="BE315"/>
  <c r="BK315"/>
  <c r="J315"/>
  <c r="BF315"/>
  <c r="BI314"/>
  <c r="BH314"/>
  <c r="BG314"/>
  <c r="BE314"/>
  <c r="BK314"/>
  <c r="J314"/>
  <c r="BF314"/>
  <c r="BI313"/>
  <c r="BH313"/>
  <c r="BG313"/>
  <c r="BE313"/>
  <c r="BK313"/>
  <c r="J313"/>
  <c r="BF313"/>
  <c r="BI312"/>
  <c r="BH312"/>
  <c r="BG312"/>
  <c r="BE312"/>
  <c r="BK312"/>
  <c r="J312"/>
  <c r="BF312"/>
  <c r="BI310"/>
  <c r="BH310"/>
  <c r="BG310"/>
  <c r="BE310"/>
  <c r="T310"/>
  <c r="R310"/>
  <c r="P310"/>
  <c r="BI309"/>
  <c r="BH309"/>
  <c r="BG309"/>
  <c r="BE309"/>
  <c r="T309"/>
  <c r="R309"/>
  <c r="P309"/>
  <c r="BI307"/>
  <c r="BH307"/>
  <c r="BG307"/>
  <c r="BE307"/>
  <c r="T307"/>
  <c r="T306"/>
  <c r="R307"/>
  <c r="R306"/>
  <c r="P307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T196"/>
  <c r="R197"/>
  <c r="R196"/>
  <c r="P197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J141"/>
  <c r="J140"/>
  <c r="F140"/>
  <c r="F138"/>
  <c r="E136"/>
  <c r="BI123"/>
  <c r="BH123"/>
  <c r="BG123"/>
  <c r="BE123"/>
  <c r="BI122"/>
  <c r="BH122"/>
  <c r="BG122"/>
  <c r="BF122"/>
  <c r="BE122"/>
  <c r="BI121"/>
  <c r="BH121"/>
  <c r="BG121"/>
  <c r="BF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J92"/>
  <c r="J91"/>
  <c r="F91"/>
  <c r="F89"/>
  <c r="E87"/>
  <c r="J18"/>
  <c r="E18"/>
  <c r="F141"/>
  <c r="J17"/>
  <c r="J12"/>
  <c r="J89"/>
  <c r="E7"/>
  <c r="E85"/>
  <c i="3" r="J39"/>
  <c r="J38"/>
  <c i="1" r="AY96"/>
  <c i="3" r="J37"/>
  <c i="1" r="AX96"/>
  <c i="3" r="BI180"/>
  <c r="BH180"/>
  <c r="BG180"/>
  <c r="BE180"/>
  <c r="BK180"/>
  <c r="J180"/>
  <c r="BF180"/>
  <c r="BI179"/>
  <c r="BH179"/>
  <c r="BG179"/>
  <c r="BE179"/>
  <c r="BK179"/>
  <c r="J179"/>
  <c r="BF179"/>
  <c r="BI178"/>
  <c r="BH178"/>
  <c r="BG178"/>
  <c r="BE178"/>
  <c r="BK178"/>
  <c r="J178"/>
  <c r="BF178"/>
  <c r="BI177"/>
  <c r="BH177"/>
  <c r="BG177"/>
  <c r="BE177"/>
  <c r="BK177"/>
  <c r="J177"/>
  <c r="BF177"/>
  <c r="BI176"/>
  <c r="BH176"/>
  <c r="BG176"/>
  <c r="BE176"/>
  <c r="BK176"/>
  <c r="J176"/>
  <c r="BF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8"/>
  <c r="BH168"/>
  <c r="BG168"/>
  <c r="BE168"/>
  <c r="T168"/>
  <c r="R168"/>
  <c r="P168"/>
  <c r="BI167"/>
  <c r="BH167"/>
  <c r="BG167"/>
  <c r="BE167"/>
  <c r="T167"/>
  <c r="R167"/>
  <c r="P167"/>
  <c r="BI164"/>
  <c r="BH164"/>
  <c r="BG164"/>
  <c r="BE164"/>
  <c r="T164"/>
  <c r="T163"/>
  <c r="R164"/>
  <c r="R163"/>
  <c r="P164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J133"/>
  <c r="J132"/>
  <c r="F132"/>
  <c r="F130"/>
  <c r="E128"/>
  <c r="BI115"/>
  <c r="BH115"/>
  <c r="BG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J92"/>
  <c r="J91"/>
  <c r="F91"/>
  <c r="F89"/>
  <c r="E87"/>
  <c r="J18"/>
  <c r="E18"/>
  <c r="F92"/>
  <c r="J17"/>
  <c r="J12"/>
  <c r="J130"/>
  <c r="E7"/>
  <c r="E126"/>
  <c i="2" r="J39"/>
  <c r="J38"/>
  <c i="1" r="AY95"/>
  <c i="2" r="J37"/>
  <c i="1" r="AX95"/>
  <c i="2" r="BI176"/>
  <c r="BH176"/>
  <c r="BG176"/>
  <c r="BE176"/>
  <c r="BK176"/>
  <c r="J176"/>
  <c r="BF176"/>
  <c r="BI175"/>
  <c r="BH175"/>
  <c r="BG175"/>
  <c r="BE175"/>
  <c r="BK175"/>
  <c r="J175"/>
  <c r="BF175"/>
  <c r="BI174"/>
  <c r="BH174"/>
  <c r="BG174"/>
  <c r="BE174"/>
  <c r="BK174"/>
  <c r="J174"/>
  <c r="BF174"/>
  <c r="BI173"/>
  <c r="BH173"/>
  <c r="BG173"/>
  <c r="BE173"/>
  <c r="BK173"/>
  <c r="J173"/>
  <c r="BF173"/>
  <c r="BI172"/>
  <c r="BH172"/>
  <c r="BG172"/>
  <c r="BE172"/>
  <c r="BK172"/>
  <c r="J172"/>
  <c r="BF172"/>
  <c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J130"/>
  <c r="J129"/>
  <c r="F129"/>
  <c r="F127"/>
  <c r="E125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J92"/>
  <c r="J91"/>
  <c r="F91"/>
  <c r="F89"/>
  <c r="E87"/>
  <c r="J18"/>
  <c r="E18"/>
  <c r="F130"/>
  <c r="J17"/>
  <c r="J12"/>
  <c r="J127"/>
  <c r="E7"/>
  <c r="E123"/>
  <c i="1" r="CK107"/>
  <c r="CJ107"/>
  <c r="CI107"/>
  <c r="CH107"/>
  <c r="CG107"/>
  <c r="CF107"/>
  <c r="BZ107"/>
  <c r="CE107"/>
  <c r="CK106"/>
  <c r="CJ106"/>
  <c r="CI106"/>
  <c r="CH106"/>
  <c r="CG106"/>
  <c r="CF106"/>
  <c r="BZ106"/>
  <c r="CE106"/>
  <c r="CK105"/>
  <c r="CJ105"/>
  <c r="CI105"/>
  <c r="CH105"/>
  <c r="CG105"/>
  <c r="CF105"/>
  <c r="BZ105"/>
  <c r="CE105"/>
  <c r="CK104"/>
  <c r="CJ104"/>
  <c r="CI104"/>
  <c r="CH104"/>
  <c r="CG104"/>
  <c r="CF104"/>
  <c r="BZ104"/>
  <c r="CE104"/>
  <c r="L90"/>
  <c r="AM90"/>
  <c r="AM89"/>
  <c r="L89"/>
  <c r="AM87"/>
  <c r="L87"/>
  <c r="L85"/>
  <c r="L84"/>
  <c i="8" r="BK236"/>
  <c r="J232"/>
  <c r="J230"/>
  <c r="J229"/>
  <c r="J222"/>
  <c r="BK220"/>
  <c r="BK219"/>
  <c r="BK216"/>
  <c r="J215"/>
  <c r="BK214"/>
  <c r="BK213"/>
  <c r="J212"/>
  <c r="BK211"/>
  <c r="BK209"/>
  <c r="BK208"/>
  <c r="J207"/>
  <c r="BK205"/>
  <c r="BK203"/>
  <c r="J197"/>
  <c r="BK196"/>
  <c r="BK192"/>
  <c r="J190"/>
  <c r="J189"/>
  <c r="J188"/>
  <c r="J187"/>
  <c r="J186"/>
  <c r="BK183"/>
  <c r="J179"/>
  <c r="BK177"/>
  <c r="J176"/>
  <c r="BK175"/>
  <c r="BK171"/>
  <c r="J170"/>
  <c r="BK169"/>
  <c r="BK168"/>
  <c r="BK167"/>
  <c r="BK166"/>
  <c r="BK165"/>
  <c r="BK162"/>
  <c r="BK161"/>
  <c r="BK154"/>
  <c r="J153"/>
  <c r="J152"/>
  <c r="J151"/>
  <c r="J148"/>
  <c r="J146"/>
  <c r="J145"/>
  <c r="J143"/>
  <c r="J142"/>
  <c r="J141"/>
  <c r="BK140"/>
  <c r="J139"/>
  <c r="J138"/>
  <c r="BK137"/>
  <c i="7" r="J167"/>
  <c r="J166"/>
  <c r="BK165"/>
  <c r="J164"/>
  <c r="BK163"/>
  <c r="BK162"/>
  <c r="J161"/>
  <c r="BK160"/>
  <c r="BK158"/>
  <c r="J157"/>
  <c r="BK156"/>
  <c r="J155"/>
  <c r="BK154"/>
  <c r="J152"/>
  <c r="J151"/>
  <c r="J150"/>
  <c r="J149"/>
  <c r="J148"/>
  <c r="BK147"/>
  <c r="BK146"/>
  <c r="BK145"/>
  <c r="BK144"/>
  <c r="BK143"/>
  <c r="BK141"/>
  <c r="BK140"/>
  <c r="J138"/>
  <c r="J137"/>
  <c i="6" r="BK237"/>
  <c r="BK234"/>
  <c r="BK230"/>
  <c r="BK227"/>
  <c r="J224"/>
  <c r="BK223"/>
  <c r="J220"/>
  <c r="BK219"/>
  <c r="J218"/>
  <c r="BK215"/>
  <c r="J209"/>
  <c r="BK208"/>
  <c r="BK205"/>
  <c r="BK203"/>
  <c r="J200"/>
  <c r="J193"/>
  <c r="BK188"/>
  <c r="J186"/>
  <c r="BK184"/>
  <c r="J182"/>
  <c r="BK177"/>
  <c r="BK175"/>
  <c r="J173"/>
  <c r="BK172"/>
  <c r="J169"/>
  <c r="BK167"/>
  <c r="J165"/>
  <c r="J163"/>
  <c r="J160"/>
  <c r="BK158"/>
  <c r="J156"/>
  <c r="BK154"/>
  <c r="J151"/>
  <c r="BK149"/>
  <c r="J148"/>
  <c r="BK147"/>
  <c r="BK142"/>
  <c i="5" r="J160"/>
  <c r="J155"/>
  <c r="J154"/>
  <c r="J148"/>
  <c r="J147"/>
  <c r="J146"/>
  <c r="BK142"/>
  <c r="BK140"/>
  <c r="J139"/>
  <c r="J138"/>
  <c i="4" r="J309"/>
  <c r="BK307"/>
  <c r="BK304"/>
  <c r="J302"/>
  <c r="J301"/>
  <c r="BK300"/>
  <c r="J297"/>
  <c r="BK296"/>
  <c r="BK295"/>
  <c r="J293"/>
  <c r="J292"/>
  <c r="BK291"/>
  <c r="J290"/>
  <c r="BK289"/>
  <c r="BK286"/>
  <c r="BK275"/>
  <c r="J274"/>
  <c r="BK273"/>
  <c r="BK272"/>
  <c r="BK269"/>
  <c r="BK263"/>
  <c r="J262"/>
  <c r="J261"/>
  <c r="J255"/>
  <c r="J254"/>
  <c r="BK253"/>
  <c r="J249"/>
  <c r="J247"/>
  <c r="BK246"/>
  <c r="BK244"/>
  <c r="J241"/>
  <c r="BK240"/>
  <c r="J239"/>
  <c r="J238"/>
  <c r="J236"/>
  <c r="J229"/>
  <c r="BK228"/>
  <c r="BK227"/>
  <c r="BK225"/>
  <c r="J224"/>
  <c r="J221"/>
  <c r="BK220"/>
  <c r="BK219"/>
  <c r="J217"/>
  <c r="BK216"/>
  <c r="J213"/>
  <c r="J211"/>
  <c r="BK209"/>
  <c r="BK208"/>
  <c r="J205"/>
  <c r="BK203"/>
  <c r="J202"/>
  <c r="BK201"/>
  <c r="J197"/>
  <c r="BK195"/>
  <c r="BK194"/>
  <c r="BK192"/>
  <c r="J191"/>
  <c r="BK190"/>
  <c r="BK182"/>
  <c r="BK181"/>
  <c r="BK180"/>
  <c r="BK179"/>
  <c r="BK178"/>
  <c r="BK174"/>
  <c r="J173"/>
  <c r="J171"/>
  <c r="BK168"/>
  <c r="BK167"/>
  <c r="J166"/>
  <c r="J164"/>
  <c r="BK163"/>
  <c r="J158"/>
  <c r="J157"/>
  <c r="BK155"/>
  <c r="BK154"/>
  <c r="J153"/>
  <c r="J151"/>
  <c r="J147"/>
  <c i="3" r="BK172"/>
  <c r="J171"/>
  <c r="J167"/>
  <c r="BK162"/>
  <c r="J156"/>
  <c r="BK154"/>
  <c r="J153"/>
  <c r="BK151"/>
  <c r="J143"/>
  <c r="BK142"/>
  <c r="J141"/>
  <c r="BK140"/>
  <c i="2" r="BK170"/>
  <c r="BK168"/>
  <c r="J167"/>
  <c r="BK166"/>
  <c r="J165"/>
  <c r="J162"/>
  <c r="J158"/>
  <c r="J157"/>
  <c r="BK155"/>
  <c r="BK153"/>
  <c r="J152"/>
  <c r="BK151"/>
  <c r="J150"/>
  <c r="J148"/>
  <c r="J141"/>
  <c r="J139"/>
  <c r="BK137"/>
  <c i="8" r="BK233"/>
  <c r="J231"/>
  <c r="J228"/>
  <c r="J226"/>
  <c r="J225"/>
  <c r="BK224"/>
  <c r="BK223"/>
  <c r="J220"/>
  <c r="J219"/>
  <c r="J217"/>
  <c r="J216"/>
  <c r="J214"/>
  <c r="J213"/>
  <c r="J209"/>
  <c r="BK207"/>
  <c r="J206"/>
  <c r="J205"/>
  <c r="BK204"/>
  <c r="J201"/>
  <c r="BK199"/>
  <c r="J196"/>
  <c r="BK194"/>
  <c r="J193"/>
  <c r="BK189"/>
  <c r="BK187"/>
  <c r="BK186"/>
  <c r="BK184"/>
  <c r="BK182"/>
  <c r="BK181"/>
  <c r="J180"/>
  <c r="BK176"/>
  <c r="BK174"/>
  <c r="BK173"/>
  <c r="J168"/>
  <c r="J167"/>
  <c r="J162"/>
  <c r="BK159"/>
  <c r="J158"/>
  <c r="BK157"/>
  <c r="BK153"/>
  <c r="BK151"/>
  <c r="BK146"/>
  <c r="J144"/>
  <c r="BK143"/>
  <c r="BK141"/>
  <c r="BK139"/>
  <c i="6" r="BK238"/>
  <c r="J236"/>
  <c r="BK235"/>
  <c r="J228"/>
  <c r="J225"/>
  <c r="BK224"/>
  <c r="J223"/>
  <c r="BK222"/>
  <c r="BK220"/>
  <c r="BK218"/>
  <c r="J216"/>
  <c r="J215"/>
  <c r="BK211"/>
  <c r="J210"/>
  <c r="J206"/>
  <c r="J204"/>
  <c r="BK200"/>
  <c r="J199"/>
  <c r="J197"/>
  <c r="J196"/>
  <c r="J195"/>
  <c r="BK191"/>
  <c r="J190"/>
  <c r="BK185"/>
  <c r="J184"/>
  <c r="BK183"/>
  <c r="J180"/>
  <c r="J178"/>
  <c r="J177"/>
  <c r="J175"/>
  <c r="BK173"/>
  <c r="J172"/>
  <c r="J167"/>
  <c r="J164"/>
  <c r="BK163"/>
  <c r="BK162"/>
  <c r="J161"/>
  <c r="J157"/>
  <c r="BK155"/>
  <c r="BK151"/>
  <c r="J149"/>
  <c r="BK148"/>
  <c r="J147"/>
  <c r="BK144"/>
  <c r="J143"/>
  <c i="5" r="J163"/>
  <c r="J159"/>
  <c r="J158"/>
  <c r="BK157"/>
  <c r="BK155"/>
  <c r="J153"/>
  <c r="BK150"/>
  <c r="BK148"/>
  <c r="BK145"/>
  <c r="BK144"/>
  <c r="J143"/>
  <c r="J140"/>
  <c r="BK138"/>
  <c i="4" r="J310"/>
  <c r="J305"/>
  <c r="BK303"/>
  <c r="J291"/>
  <c r="BK290"/>
  <c r="J288"/>
  <c r="J287"/>
  <c r="J285"/>
  <c r="BK284"/>
  <c r="J283"/>
  <c r="J280"/>
  <c r="J279"/>
  <c r="J277"/>
  <c r="J272"/>
  <c r="BK270"/>
  <c r="J269"/>
  <c r="J267"/>
  <c r="J265"/>
  <c r="BK262"/>
  <c r="BK261"/>
  <c r="BK260"/>
  <c r="BK258"/>
  <c r="J256"/>
  <c r="BK254"/>
  <c r="BK251"/>
  <c r="BK249"/>
  <c r="J248"/>
  <c r="J243"/>
  <c r="BK241"/>
  <c r="BK239"/>
  <c r="BK237"/>
  <c r="J234"/>
  <c r="BK232"/>
  <c r="BK231"/>
  <c r="BK229"/>
  <c r="J227"/>
  <c r="J225"/>
  <c r="J222"/>
  <c r="BK218"/>
  <c r="J215"/>
  <c r="BK213"/>
  <c r="J210"/>
  <c r="J208"/>
  <c r="J207"/>
  <c r="BK206"/>
  <c r="J204"/>
  <c r="BK202"/>
  <c r="BK200"/>
  <c r="J195"/>
  <c r="BK189"/>
  <c r="J188"/>
  <c r="BK186"/>
  <c r="J185"/>
  <c r="J183"/>
  <c r="J179"/>
  <c r="BK177"/>
  <c r="BK175"/>
  <c r="BK173"/>
  <c r="BK172"/>
  <c r="BK171"/>
  <c r="BK170"/>
  <c r="J167"/>
  <c r="BK166"/>
  <c r="J165"/>
  <c r="J162"/>
  <c r="J161"/>
  <c r="BK158"/>
  <c r="J156"/>
  <c r="J154"/>
  <c r="BK153"/>
  <c r="BK150"/>
  <c i="3" r="J174"/>
  <c r="J172"/>
  <c r="J168"/>
  <c r="J164"/>
  <c r="BK161"/>
  <c r="J158"/>
  <c r="J155"/>
  <c r="J154"/>
  <c r="J150"/>
  <c r="J148"/>
  <c r="BK147"/>
  <c r="BK146"/>
  <c r="BK145"/>
  <c r="J144"/>
  <c r="BK141"/>
  <c r="J140"/>
  <c i="2" r="J170"/>
  <c r="J168"/>
  <c r="BK167"/>
  <c r="BK164"/>
  <c r="BK160"/>
  <c r="J153"/>
  <c r="J151"/>
  <c r="BK150"/>
  <c r="BK149"/>
  <c r="BK147"/>
  <c r="J145"/>
  <c r="BK143"/>
  <c r="BK138"/>
  <c r="BK136"/>
  <c i="8" r="BK237"/>
  <c r="J236"/>
  <c r="BK235"/>
  <c r="BK234"/>
  <c r="J233"/>
  <c r="BK231"/>
  <c r="BK230"/>
  <c r="BK222"/>
  <c r="J218"/>
  <c r="BK215"/>
  <c r="BK212"/>
  <c r="J211"/>
  <c r="BK210"/>
  <c r="BK206"/>
  <c r="J204"/>
  <c r="BK202"/>
  <c r="BK198"/>
  <c r="BK195"/>
  <c r="BK193"/>
  <c r="J191"/>
  <c r="BK190"/>
  <c r="BK188"/>
  <c r="BK185"/>
  <c r="J182"/>
  <c r="J181"/>
  <c r="BK180"/>
  <c r="BK178"/>
  <c r="J177"/>
  <c r="J175"/>
  <c r="J169"/>
  <c r="J166"/>
  <c r="J165"/>
  <c r="BK163"/>
  <c r="BK160"/>
  <c r="BK158"/>
  <c r="J155"/>
  <c r="J154"/>
  <c r="BK150"/>
  <c r="J149"/>
  <c r="BK138"/>
  <c r="J137"/>
  <c i="7" r="BK171"/>
  <c r="J170"/>
  <c r="J169"/>
  <c r="BK168"/>
  <c r="BK167"/>
  <c r="BK166"/>
  <c r="BK164"/>
  <c r="J163"/>
  <c r="BK161"/>
  <c r="J160"/>
  <c r="BK159"/>
  <c r="J156"/>
  <c r="BK155"/>
  <c r="BK153"/>
  <c r="BK152"/>
  <c r="BK149"/>
  <c r="J146"/>
  <c r="J142"/>
  <c r="J140"/>
  <c r="BK139"/>
  <c r="J136"/>
  <c r="BK135"/>
  <c r="J134"/>
  <c r="BK133"/>
  <c r="J132"/>
  <c i="6" r="J238"/>
  <c r="J237"/>
  <c r="BK236"/>
  <c r="BK233"/>
  <c r="J231"/>
  <c r="BK228"/>
  <c r="BK226"/>
  <c r="BK221"/>
  <c r="J219"/>
  <c r="J217"/>
  <c r="BK216"/>
  <c r="BK213"/>
  <c r="J212"/>
  <c r="J211"/>
  <c r="J207"/>
  <c r="BK206"/>
  <c r="J205"/>
  <c r="J202"/>
  <c r="BK201"/>
  <c r="BK196"/>
  <c r="J194"/>
  <c r="J192"/>
  <c r="BK190"/>
  <c r="J189"/>
  <c r="J188"/>
  <c r="BK187"/>
  <c r="BK181"/>
  <c r="BK176"/>
  <c r="BK174"/>
  <c r="BK166"/>
  <c r="BK164"/>
  <c r="J162"/>
  <c r="BK161"/>
  <c r="BK160"/>
  <c r="BK159"/>
  <c r="BK157"/>
  <c r="BK156"/>
  <c r="J155"/>
  <c r="J154"/>
  <c r="BK153"/>
  <c r="J146"/>
  <c r="BK145"/>
  <c r="J144"/>
  <c r="J142"/>
  <c i="5" r="BK163"/>
  <c r="J161"/>
  <c r="BK158"/>
  <c r="BK154"/>
  <c r="BK153"/>
  <c r="BK146"/>
  <c r="J145"/>
  <c r="J144"/>
  <c r="BK139"/>
  <c i="4" r="BK310"/>
  <c r="J307"/>
  <c r="BK305"/>
  <c r="J304"/>
  <c r="J303"/>
  <c r="J300"/>
  <c r="J299"/>
  <c r="J294"/>
  <c r="BK293"/>
  <c r="J289"/>
  <c r="BK287"/>
  <c r="J286"/>
  <c r="J284"/>
  <c r="BK282"/>
  <c r="BK281"/>
  <c r="J278"/>
  <c r="BK276"/>
  <c r="J275"/>
  <c r="J273"/>
  <c r="J271"/>
  <c r="J270"/>
  <c r="J266"/>
  <c r="J264"/>
  <c r="J258"/>
  <c r="BK257"/>
  <c r="J253"/>
  <c r="J251"/>
  <c r="BK250"/>
  <c r="BK248"/>
  <c r="BK242"/>
  <c r="J240"/>
  <c r="BK238"/>
  <c r="BK236"/>
  <c r="J235"/>
  <c r="BK234"/>
  <c r="J233"/>
  <c r="J231"/>
  <c r="J226"/>
  <c r="BK224"/>
  <c r="J223"/>
  <c r="BK222"/>
  <c r="BK221"/>
  <c r="J220"/>
  <c r="J218"/>
  <c r="J216"/>
  <c r="BK215"/>
  <c r="J212"/>
  <c r="BK211"/>
  <c r="BK210"/>
  <c r="J203"/>
  <c r="J200"/>
  <c r="BK193"/>
  <c r="J192"/>
  <c r="J189"/>
  <c r="BK187"/>
  <c r="J186"/>
  <c r="BK185"/>
  <c r="J184"/>
  <c r="BK183"/>
  <c r="J181"/>
  <c r="J178"/>
  <c r="J177"/>
  <c r="J172"/>
  <c r="J170"/>
  <c r="BK169"/>
  <c r="BK165"/>
  <c r="J163"/>
  <c r="BK159"/>
  <c r="J149"/>
  <c r="BK148"/>
  <c r="BK147"/>
  <c i="3" r="BK174"/>
  <c r="J173"/>
  <c r="BK168"/>
  <c r="BK160"/>
  <c r="BK158"/>
  <c r="J157"/>
  <c r="BK156"/>
  <c r="BK153"/>
  <c r="J152"/>
  <c r="J151"/>
  <c r="BK150"/>
  <c r="BK144"/>
  <c r="BK143"/>
  <c r="BK139"/>
  <c i="2" r="J166"/>
  <c r="BK161"/>
  <c r="J160"/>
  <c r="BK159"/>
  <c r="BK157"/>
  <c r="BK154"/>
  <c r="J147"/>
  <c r="BK145"/>
  <c r="J144"/>
  <c r="J142"/>
  <c r="BK141"/>
  <c r="J140"/>
  <c r="BK139"/>
  <c r="J138"/>
  <c r="J137"/>
  <c i="1" r="AS94"/>
  <c i="8" r="J237"/>
  <c r="J235"/>
  <c r="J234"/>
  <c r="BK232"/>
  <c r="BK229"/>
  <c r="BK228"/>
  <c r="BK226"/>
  <c r="BK225"/>
  <c r="J224"/>
  <c r="J223"/>
  <c r="BK218"/>
  <c r="BK217"/>
  <c r="J210"/>
  <c r="J208"/>
  <c r="J203"/>
  <c r="J202"/>
  <c r="BK201"/>
  <c r="J199"/>
  <c r="J198"/>
  <c r="BK197"/>
  <c r="J195"/>
  <c r="J194"/>
  <c r="J192"/>
  <c r="BK191"/>
  <c r="J185"/>
  <c r="J184"/>
  <c r="J183"/>
  <c r="BK179"/>
  <c r="J178"/>
  <c r="J174"/>
  <c r="J173"/>
  <c r="J171"/>
  <c r="BK170"/>
  <c r="J163"/>
  <c r="J161"/>
  <c r="J160"/>
  <c r="J159"/>
  <c r="J157"/>
  <c r="BK155"/>
  <c r="BK152"/>
  <c r="J150"/>
  <c r="BK149"/>
  <c r="BK148"/>
  <c r="BK145"/>
  <c r="BK144"/>
  <c r="BK142"/>
  <c r="J140"/>
  <c i="7" r="J171"/>
  <c r="BK170"/>
  <c r="BK169"/>
  <c r="J168"/>
  <c r="J165"/>
  <c r="J162"/>
  <c r="J159"/>
  <c r="J158"/>
  <c r="BK157"/>
  <c r="J154"/>
  <c r="J153"/>
  <c r="BK151"/>
  <c r="BK150"/>
  <c r="BK148"/>
  <c r="J147"/>
  <c r="J145"/>
  <c r="J144"/>
  <c r="J143"/>
  <c r="BK142"/>
  <c r="J141"/>
  <c r="J139"/>
  <c r="BK138"/>
  <c r="BK137"/>
  <c r="BK136"/>
  <c r="J135"/>
  <c r="BK134"/>
  <c r="J133"/>
  <c r="BK132"/>
  <c i="6" r="J235"/>
  <c r="J234"/>
  <c r="J233"/>
  <c r="BK231"/>
  <c r="J230"/>
  <c r="J227"/>
  <c r="J226"/>
  <c r="BK225"/>
  <c r="J222"/>
  <c r="J221"/>
  <c r="BK217"/>
  <c r="J213"/>
  <c r="BK212"/>
  <c r="BK210"/>
  <c r="BK209"/>
  <c r="J208"/>
  <c r="BK207"/>
  <c r="BK204"/>
  <c r="J203"/>
  <c r="BK202"/>
  <c r="J201"/>
  <c r="BK199"/>
  <c r="BK197"/>
  <c r="BK195"/>
  <c r="BK194"/>
  <c r="BK193"/>
  <c r="BK192"/>
  <c r="J191"/>
  <c r="BK189"/>
  <c r="J187"/>
  <c r="BK186"/>
  <c r="J185"/>
  <c r="J183"/>
  <c r="BK182"/>
  <c r="J181"/>
  <c r="BK180"/>
  <c r="BK178"/>
  <c r="J176"/>
  <c r="J174"/>
  <c r="BK169"/>
  <c r="J166"/>
  <c r="BK165"/>
  <c r="J159"/>
  <c r="J158"/>
  <c r="J153"/>
  <c r="BK146"/>
  <c r="J145"/>
  <c r="BK143"/>
  <c i="5" r="BK161"/>
  <c r="BK160"/>
  <c r="BK159"/>
  <c r="J157"/>
  <c r="J150"/>
  <c r="BK147"/>
  <c r="BK143"/>
  <c r="J142"/>
  <c i="4" r="BK309"/>
  <c r="BK302"/>
  <c r="BK301"/>
  <c r="BK299"/>
  <c r="BK297"/>
  <c r="J296"/>
  <c r="J295"/>
  <c r="BK294"/>
  <c r="BK292"/>
  <c r="BK288"/>
  <c r="BK285"/>
  <c r="BK283"/>
  <c r="J282"/>
  <c r="J281"/>
  <c r="BK280"/>
  <c r="BK279"/>
  <c r="BK278"/>
  <c r="BK277"/>
  <c r="J276"/>
  <c r="BK274"/>
  <c r="BK271"/>
  <c r="BK267"/>
  <c r="BK266"/>
  <c r="BK265"/>
  <c r="BK264"/>
  <c r="J263"/>
  <c r="J260"/>
  <c r="J257"/>
  <c r="BK256"/>
  <c r="BK255"/>
  <c r="J250"/>
  <c r="BK247"/>
  <c r="J246"/>
  <c r="J244"/>
  <c r="BK243"/>
  <c r="J242"/>
  <c r="J237"/>
  <c r="BK235"/>
  <c r="BK233"/>
  <c r="J232"/>
  <c r="J228"/>
  <c r="BK226"/>
  <c r="BK223"/>
  <c r="J219"/>
  <c r="BK217"/>
  <c r="BK212"/>
  <c r="J209"/>
  <c r="BK207"/>
  <c r="J206"/>
  <c r="BK205"/>
  <c r="BK204"/>
  <c r="J201"/>
  <c r="BK197"/>
  <c r="J194"/>
  <c r="J193"/>
  <c r="BK191"/>
  <c r="J190"/>
  <c r="BK188"/>
  <c r="J187"/>
  <c r="BK184"/>
  <c r="J182"/>
  <c r="J180"/>
  <c r="J175"/>
  <c r="J174"/>
  <c r="J169"/>
  <c r="J168"/>
  <c r="BK164"/>
  <c r="BK162"/>
  <c r="BK161"/>
  <c r="J159"/>
  <c r="BK157"/>
  <c r="BK156"/>
  <c r="J155"/>
  <c r="BK151"/>
  <c r="J150"/>
  <c r="BK149"/>
  <c r="J148"/>
  <c i="3" r="BK173"/>
  <c r="BK171"/>
  <c r="BK167"/>
  <c r="BK164"/>
  <c r="J162"/>
  <c r="J161"/>
  <c r="J160"/>
  <c r="BK157"/>
  <c r="BK155"/>
  <c r="BK152"/>
  <c r="BK148"/>
  <c r="J147"/>
  <c r="J146"/>
  <c r="J145"/>
  <c r="J142"/>
  <c r="J139"/>
  <c i="2" r="BK165"/>
  <c r="J164"/>
  <c r="BK162"/>
  <c r="J161"/>
  <c r="J159"/>
  <c r="BK158"/>
  <c r="J155"/>
  <c r="J154"/>
  <c r="BK152"/>
  <c r="J149"/>
  <c r="BK148"/>
  <c r="BK144"/>
  <c r="J143"/>
  <c r="BK142"/>
  <c r="BK140"/>
  <c r="J136"/>
  <c l="1" r="R135"/>
  <c r="T146"/>
  <c r="T156"/>
  <c r="T163"/>
  <c i="3" r="BK149"/>
  <c r="J149"/>
  <c r="J99"/>
  <c r="BK159"/>
  <c r="J159"/>
  <c r="J100"/>
  <c r="T159"/>
  <c r="R166"/>
  <c r="R165"/>
  <c r="P170"/>
  <c r="P169"/>
  <c i="4" r="R146"/>
  <c r="T152"/>
  <c r="R160"/>
  <c r="T176"/>
  <c r="T199"/>
  <c r="T214"/>
  <c r="T230"/>
  <c r="R245"/>
  <c r="R268"/>
  <c r="P298"/>
  <c r="BK308"/>
  <c r="J308"/>
  <c r="J113"/>
  <c r="R308"/>
  <c i="5" r="T137"/>
  <c r="T141"/>
  <c r="BK152"/>
  <c r="T152"/>
  <c r="P156"/>
  <c i="6" r="BK141"/>
  <c r="BK152"/>
  <c r="J152"/>
  <c r="J100"/>
  <c r="T171"/>
  <c r="R179"/>
  <c r="BK198"/>
  <c r="J198"/>
  <c r="J105"/>
  <c r="T198"/>
  <c r="T214"/>
  <c r="P229"/>
  <c r="T229"/>
  <c r="T232"/>
  <c i="7" r="R131"/>
  <c r="R130"/>
  <c r="R129"/>
  <c r="BK172"/>
  <c r="J172"/>
  <c r="J99"/>
  <c i="8" r="BK136"/>
  <c r="T136"/>
  <c r="R147"/>
  <c r="P156"/>
  <c r="BK164"/>
  <c r="J164"/>
  <c r="J100"/>
  <c r="R164"/>
  <c r="T164"/>
  <c r="R172"/>
  <c r="P200"/>
  <c i="2" r="BK135"/>
  <c r="BK146"/>
  <c r="J146"/>
  <c r="J99"/>
  <c r="BK156"/>
  <c r="J156"/>
  <c r="J100"/>
  <c r="BK163"/>
  <c r="J163"/>
  <c r="J101"/>
  <c r="BK171"/>
  <c r="J171"/>
  <c r="J103"/>
  <c i="3" r="P138"/>
  <c r="R149"/>
  <c r="R159"/>
  <c r="BK166"/>
  <c r="J166"/>
  <c r="J103"/>
  <c r="BK170"/>
  <c r="J170"/>
  <c r="J105"/>
  <c r="R170"/>
  <c r="R169"/>
  <c i="4" r="BK146"/>
  <c r="J146"/>
  <c r="J98"/>
  <c r="T146"/>
  <c r="R152"/>
  <c r="P160"/>
  <c r="BK176"/>
  <c r="J176"/>
  <c r="J101"/>
  <c r="BK199"/>
  <c r="BK214"/>
  <c r="J214"/>
  <c r="J105"/>
  <c r="BK230"/>
  <c r="J230"/>
  <c r="J106"/>
  <c r="BK245"/>
  <c r="J245"/>
  <c r="J107"/>
  <c r="BK252"/>
  <c r="J252"/>
  <c r="J108"/>
  <c r="R252"/>
  <c r="P259"/>
  <c r="BK298"/>
  <c r="J298"/>
  <c r="J111"/>
  <c r="P308"/>
  <c i="5" r="R137"/>
  <c r="P141"/>
  <c r="BK156"/>
  <c r="J156"/>
  <c r="J103"/>
  <c r="BK164"/>
  <c r="J164"/>
  <c r="J105"/>
  <c i="6" r="R141"/>
  <c r="T152"/>
  <c r="BK171"/>
  <c r="J171"/>
  <c r="J103"/>
  <c r="R171"/>
  <c r="T179"/>
  <c r="P198"/>
  <c r="BK214"/>
  <c r="J214"/>
  <c r="J106"/>
  <c r="R214"/>
  <c r="BK229"/>
  <c r="J229"/>
  <c r="J107"/>
  <c r="BK232"/>
  <c r="J232"/>
  <c r="J108"/>
  <c r="BK239"/>
  <c r="J239"/>
  <c r="J109"/>
  <c i="7" r="P131"/>
  <c r="P130"/>
  <c r="P129"/>
  <c i="1" r="AU100"/>
  <c i="8" r="R136"/>
  <c r="P147"/>
  <c r="BK156"/>
  <c r="J156"/>
  <c r="J99"/>
  <c r="R156"/>
  <c r="P164"/>
  <c r="P172"/>
  <c r="BK200"/>
  <c r="J200"/>
  <c r="J102"/>
  <c r="T200"/>
  <c i="2" r="T135"/>
  <c r="T134"/>
  <c r="T133"/>
  <c r="R146"/>
  <c r="R156"/>
  <c r="R163"/>
  <c i="3" r="BK138"/>
  <c r="J138"/>
  <c r="J98"/>
  <c r="T138"/>
  <c r="T137"/>
  <c r="T149"/>
  <c r="P166"/>
  <c r="P165"/>
  <c r="BK175"/>
  <c r="J175"/>
  <c r="J106"/>
  <c i="4" r="P146"/>
  <c r="P152"/>
  <c r="T160"/>
  <c r="P176"/>
  <c r="R199"/>
  <c r="R214"/>
  <c r="R230"/>
  <c r="T245"/>
  <c r="BK259"/>
  <c r="J259"/>
  <c r="J109"/>
  <c r="T259"/>
  <c r="P268"/>
  <c r="R298"/>
  <c r="T308"/>
  <c i="5" r="P137"/>
  <c r="P136"/>
  <c r="R141"/>
  <c r="R152"/>
  <c r="R156"/>
  <c i="6" r="P141"/>
  <c r="R152"/>
  <c r="BK179"/>
  <c r="J179"/>
  <c r="J104"/>
  <c r="P232"/>
  <c i="8" r="T221"/>
  <c i="2" r="P135"/>
  <c r="P146"/>
  <c r="P156"/>
  <c r="P163"/>
  <c i="3" r="R138"/>
  <c r="R137"/>
  <c r="R136"/>
  <c r="P149"/>
  <c r="P159"/>
  <c r="T166"/>
  <c r="T165"/>
  <c r="T170"/>
  <c r="T169"/>
  <c i="4" r="BK152"/>
  <c r="J152"/>
  <c r="J99"/>
  <c r="BK160"/>
  <c r="J160"/>
  <c r="J100"/>
  <c r="R176"/>
  <c r="P199"/>
  <c r="P214"/>
  <c r="P230"/>
  <c r="P245"/>
  <c r="P252"/>
  <c r="T252"/>
  <c r="R259"/>
  <c r="BK268"/>
  <c r="J268"/>
  <c r="J110"/>
  <c r="T268"/>
  <c r="T298"/>
  <c r="BK311"/>
  <c r="J311"/>
  <c r="J114"/>
  <c i="5" r="BK137"/>
  <c r="J137"/>
  <c r="J98"/>
  <c r="BK141"/>
  <c r="J141"/>
  <c r="J99"/>
  <c r="P152"/>
  <c r="P151"/>
  <c r="T156"/>
  <c i="6" r="T141"/>
  <c r="T140"/>
  <c r="P152"/>
  <c r="P171"/>
  <c r="P179"/>
  <c r="R198"/>
  <c r="P214"/>
  <c r="R229"/>
  <c r="R232"/>
  <c i="7" r="BK131"/>
  <c r="BK130"/>
  <c r="J130"/>
  <c r="J97"/>
  <c r="T131"/>
  <c r="T130"/>
  <c r="T129"/>
  <c i="8" r="P136"/>
  <c r="BK147"/>
  <c r="J147"/>
  <c r="J98"/>
  <c r="T147"/>
  <c r="T156"/>
  <c r="BK172"/>
  <c r="J172"/>
  <c r="J101"/>
  <c r="T172"/>
  <c r="R200"/>
  <c r="BK221"/>
  <c r="J221"/>
  <c r="J103"/>
  <c r="P221"/>
  <c r="R221"/>
  <c r="BK227"/>
  <c r="J227"/>
  <c r="J104"/>
  <c r="P227"/>
  <c r="R227"/>
  <c r="T227"/>
  <c r="BK238"/>
  <c r="J238"/>
  <c r="J105"/>
  <c i="2" r="E85"/>
  <c r="J89"/>
  <c r="BF136"/>
  <c r="BF141"/>
  <c r="BF142"/>
  <c r="BF144"/>
  <c r="BF148"/>
  <c r="BF149"/>
  <c r="BF151"/>
  <c r="BF154"/>
  <c r="BF158"/>
  <c r="BF160"/>
  <c r="BF162"/>
  <c r="BF164"/>
  <c r="BF166"/>
  <c r="BK169"/>
  <c r="J169"/>
  <c r="J102"/>
  <c i="3" r="J89"/>
  <c r="BF143"/>
  <c r="BF144"/>
  <c r="BF148"/>
  <c r="BF160"/>
  <c r="BF161"/>
  <c r="BF164"/>
  <c r="BF168"/>
  <c i="4" r="F92"/>
  <c r="J138"/>
  <c r="BF149"/>
  <c r="BF150"/>
  <c r="BF154"/>
  <c r="BF158"/>
  <c r="BF165"/>
  <c r="BF167"/>
  <c r="BF168"/>
  <c r="BF169"/>
  <c r="BF174"/>
  <c r="BF179"/>
  <c r="BF181"/>
  <c r="BF183"/>
  <c r="BF186"/>
  <c r="BF189"/>
  <c r="BF192"/>
  <c r="BF193"/>
  <c r="BF200"/>
  <c r="BF206"/>
  <c r="BF208"/>
  <c r="BF222"/>
  <c r="BF227"/>
  <c r="BF231"/>
  <c r="BF232"/>
  <c r="BF234"/>
  <c r="BF236"/>
  <c r="BF242"/>
  <c r="BF249"/>
  <c r="BF250"/>
  <c r="BF256"/>
  <c r="BF257"/>
  <c r="BF258"/>
  <c r="BF275"/>
  <c r="BF278"/>
  <c r="BF285"/>
  <c r="BF288"/>
  <c r="BF294"/>
  <c r="BF296"/>
  <c r="BF297"/>
  <c r="BF299"/>
  <c r="BF300"/>
  <c r="BF301"/>
  <c i="5" r="E85"/>
  <c r="BF153"/>
  <c r="BF160"/>
  <c r="BF161"/>
  <c i="6" r="BF143"/>
  <c r="BF147"/>
  <c r="BF148"/>
  <c r="BF151"/>
  <c r="BF157"/>
  <c r="BF158"/>
  <c r="BF173"/>
  <c r="BF174"/>
  <c r="BF177"/>
  <c r="BF180"/>
  <c r="BF182"/>
  <c r="BF186"/>
  <c r="BF190"/>
  <c r="BF192"/>
  <c r="BF202"/>
  <c r="BF207"/>
  <c r="BF208"/>
  <c r="BF211"/>
  <c r="BF213"/>
  <c r="BF218"/>
  <c r="BF219"/>
  <c r="BF220"/>
  <c r="BF221"/>
  <c r="BF222"/>
  <c r="BF227"/>
  <c r="BF234"/>
  <c r="BF235"/>
  <c r="BF237"/>
  <c r="BF238"/>
  <c r="BK150"/>
  <c r="J150"/>
  <c r="J99"/>
  <c r="BK168"/>
  <c r="J168"/>
  <c r="J101"/>
  <c i="7" r="F92"/>
  <c r="E119"/>
  <c r="BF132"/>
  <c r="BF134"/>
  <c r="BF136"/>
  <c r="BF139"/>
  <c r="BF145"/>
  <c r="BF151"/>
  <c r="BF153"/>
  <c r="BF154"/>
  <c r="BF155"/>
  <c r="BF159"/>
  <c r="BF160"/>
  <c r="BF162"/>
  <c r="BF163"/>
  <c r="BF166"/>
  <c r="BF169"/>
  <c r="BF170"/>
  <c r="BF171"/>
  <c i="8" r="E85"/>
  <c r="F92"/>
  <c r="BF139"/>
  <c r="BF144"/>
  <c r="BF145"/>
  <c r="BF151"/>
  <c r="BF155"/>
  <c r="BF157"/>
  <c r="BF159"/>
  <c r="BF160"/>
  <c r="BF162"/>
  <c r="BF170"/>
  <c r="BF173"/>
  <c r="BF182"/>
  <c r="BF183"/>
  <c r="BF184"/>
  <c r="BF189"/>
  <c r="BF191"/>
  <c r="BF197"/>
  <c r="BF198"/>
  <c r="BF207"/>
  <c r="BF209"/>
  <c r="BF222"/>
  <c r="BF226"/>
  <c r="BF233"/>
  <c r="BF235"/>
  <c i="2" r="F92"/>
  <c r="BF137"/>
  <c r="BF139"/>
  <c r="BF143"/>
  <c r="BF145"/>
  <c r="BF147"/>
  <c r="BF161"/>
  <c r="BF165"/>
  <c i="3" r="F133"/>
  <c r="BF141"/>
  <c r="BF145"/>
  <c r="BF151"/>
  <c r="BF153"/>
  <c r="BF156"/>
  <c r="BF158"/>
  <c r="BF162"/>
  <c r="BF172"/>
  <c r="BF174"/>
  <c i="4" r="E134"/>
  <c r="BF147"/>
  <c r="BF148"/>
  <c r="BF153"/>
  <c r="BF156"/>
  <c r="BF157"/>
  <c r="BF159"/>
  <c r="BF162"/>
  <c r="BF163"/>
  <c r="BF166"/>
  <c r="BF171"/>
  <c r="BF172"/>
  <c r="BF173"/>
  <c r="BF175"/>
  <c r="BF177"/>
  <c r="BF180"/>
  <c r="BF187"/>
  <c r="BF188"/>
  <c r="BF191"/>
  <c r="BF195"/>
  <c r="BF202"/>
  <c r="BF215"/>
  <c r="BF217"/>
  <c r="BF218"/>
  <c r="BF219"/>
  <c r="BF223"/>
  <c r="BF225"/>
  <c r="BF229"/>
  <c r="BF239"/>
  <c r="BF241"/>
  <c r="BF247"/>
  <c r="BF251"/>
  <c r="BF263"/>
  <c r="BF264"/>
  <c r="BF269"/>
  <c r="BF270"/>
  <c r="BF272"/>
  <c r="BF274"/>
  <c r="BF277"/>
  <c r="BF280"/>
  <c r="BF281"/>
  <c r="BF283"/>
  <c r="BF295"/>
  <c r="BF303"/>
  <c r="BK306"/>
  <c r="J306"/>
  <c r="J112"/>
  <c i="5" r="J129"/>
  <c r="BF140"/>
  <c r="BF147"/>
  <c r="BF148"/>
  <c r="BF158"/>
  <c i="6" r="E85"/>
  <c r="J89"/>
  <c r="F136"/>
  <c r="BF145"/>
  <c r="BF146"/>
  <c r="BF153"/>
  <c r="BF160"/>
  <c r="BF161"/>
  <c r="BF165"/>
  <c r="BF187"/>
  <c r="BF188"/>
  <c r="BF191"/>
  <c r="BF193"/>
  <c r="BF194"/>
  <c r="BF200"/>
  <c r="BF201"/>
  <c r="BF204"/>
  <c r="BF205"/>
  <c r="BF212"/>
  <c r="BF216"/>
  <c r="BF217"/>
  <c r="BF228"/>
  <c r="BF230"/>
  <c r="BF231"/>
  <c r="BF236"/>
  <c i="7" r="J89"/>
  <c r="BF133"/>
  <c r="BF135"/>
  <c r="BF140"/>
  <c r="BF142"/>
  <c r="BF143"/>
  <c r="BF144"/>
  <c r="BF146"/>
  <c r="BF147"/>
  <c r="BF149"/>
  <c r="BF157"/>
  <c r="BF158"/>
  <c r="BF161"/>
  <c r="BF165"/>
  <c i="8" r="BF148"/>
  <c r="BF149"/>
  <c r="BF153"/>
  <c r="BF154"/>
  <c r="BF163"/>
  <c r="BF165"/>
  <c r="BF168"/>
  <c r="BF174"/>
  <c r="BF176"/>
  <c r="BF179"/>
  <c r="BF180"/>
  <c r="BF181"/>
  <c r="BF186"/>
  <c r="BF190"/>
  <c r="BF194"/>
  <c r="BF202"/>
  <c r="BF203"/>
  <c r="BF210"/>
  <c r="BF217"/>
  <c r="BF220"/>
  <c r="BF230"/>
  <c r="BF231"/>
  <c r="BF236"/>
  <c i="2" r="BF159"/>
  <c r="BF167"/>
  <c r="BF168"/>
  <c i="3" r="E85"/>
  <c r="BF146"/>
  <c r="BF152"/>
  <c r="BF154"/>
  <c r="BF157"/>
  <c r="BF171"/>
  <c r="BF173"/>
  <c r="BK163"/>
  <c r="J163"/>
  <c r="J101"/>
  <c i="4" r="BF161"/>
  <c r="BF164"/>
  <c r="BF178"/>
  <c r="BF182"/>
  <c r="BF185"/>
  <c r="BF194"/>
  <c r="BF197"/>
  <c r="BF207"/>
  <c r="BF209"/>
  <c r="BF213"/>
  <c r="BF221"/>
  <c r="BF224"/>
  <c r="BF226"/>
  <c r="BF233"/>
  <c r="BF238"/>
  <c r="BF243"/>
  <c r="BF255"/>
  <c r="BF260"/>
  <c r="BF261"/>
  <c r="BF262"/>
  <c r="BF266"/>
  <c r="BF267"/>
  <c r="BF271"/>
  <c r="BF273"/>
  <c r="BF276"/>
  <c r="BF279"/>
  <c r="BF282"/>
  <c r="BF284"/>
  <c r="BF286"/>
  <c r="BF287"/>
  <c r="BF289"/>
  <c r="BF290"/>
  <c r="BF302"/>
  <c r="BF304"/>
  <c r="BF310"/>
  <c r="BK196"/>
  <c r="J196"/>
  <c r="J102"/>
  <c i="5" r="F92"/>
  <c r="BF139"/>
  <c r="BF142"/>
  <c r="BF143"/>
  <c r="BF144"/>
  <c r="BF146"/>
  <c r="BF150"/>
  <c r="BF154"/>
  <c r="BF157"/>
  <c r="BF163"/>
  <c r="BK162"/>
  <c r="J162"/>
  <c r="J104"/>
  <c i="6" r="BF142"/>
  <c r="BF144"/>
  <c r="BF154"/>
  <c r="BF156"/>
  <c r="BF163"/>
  <c r="BF169"/>
  <c r="BF175"/>
  <c r="BF176"/>
  <c r="BF178"/>
  <c r="BF184"/>
  <c r="BF189"/>
  <c r="BF195"/>
  <c r="BF196"/>
  <c r="BF199"/>
  <c r="BF203"/>
  <c r="BF209"/>
  <c r="BF210"/>
  <c r="BF215"/>
  <c r="BF224"/>
  <c i="8" r="J129"/>
  <c r="BF140"/>
  <c r="BF152"/>
  <c r="BF158"/>
  <c r="BF161"/>
  <c r="BF166"/>
  <c r="BF167"/>
  <c r="BF171"/>
  <c r="BF177"/>
  <c r="BF188"/>
  <c r="BF192"/>
  <c r="BF193"/>
  <c r="BF199"/>
  <c r="BF204"/>
  <c r="BF205"/>
  <c r="BF208"/>
  <c r="BF216"/>
  <c r="BF218"/>
  <c r="BF219"/>
  <c r="BF223"/>
  <c r="BF225"/>
  <c r="BF232"/>
  <c i="2" r="BF138"/>
  <c r="BF140"/>
  <c r="BF150"/>
  <c r="BF152"/>
  <c r="BF153"/>
  <c r="BF155"/>
  <c r="BF157"/>
  <c r="BF170"/>
  <c i="3" r="BF139"/>
  <c r="BF140"/>
  <c r="BF142"/>
  <c r="BF147"/>
  <c r="BF150"/>
  <c r="BF155"/>
  <c r="BF167"/>
  <c i="4" r="BF151"/>
  <c r="BF155"/>
  <c r="BF170"/>
  <c r="BF184"/>
  <c r="BF190"/>
  <c r="BF201"/>
  <c r="BF203"/>
  <c r="BF204"/>
  <c r="BF205"/>
  <c r="BF210"/>
  <c r="BF211"/>
  <c r="BF212"/>
  <c r="BF216"/>
  <c r="BF220"/>
  <c r="BF228"/>
  <c r="BF235"/>
  <c r="BF237"/>
  <c r="BF240"/>
  <c r="BF244"/>
  <c r="BF246"/>
  <c r="BF248"/>
  <c r="BF253"/>
  <c r="BF254"/>
  <c r="BF265"/>
  <c r="BF291"/>
  <c r="BF292"/>
  <c r="BF293"/>
  <c r="BF305"/>
  <c r="BF307"/>
  <c r="BF309"/>
  <c i="5" r="BF138"/>
  <c r="BF145"/>
  <c r="BF155"/>
  <c r="BF159"/>
  <c r="BK149"/>
  <c r="J149"/>
  <c r="J100"/>
  <c i="6" r="BF149"/>
  <c r="BF155"/>
  <c r="BF159"/>
  <c r="BF162"/>
  <c r="BF164"/>
  <c r="BF166"/>
  <c r="BF167"/>
  <c r="BF172"/>
  <c r="BF181"/>
  <c r="BF183"/>
  <c r="BF185"/>
  <c r="BF197"/>
  <c r="BF206"/>
  <c r="BF223"/>
  <c r="BF225"/>
  <c r="BF226"/>
  <c r="BF233"/>
  <c i="7" r="BF137"/>
  <c r="BF138"/>
  <c r="BF141"/>
  <c r="BF148"/>
  <c r="BF150"/>
  <c r="BF152"/>
  <c r="BF156"/>
  <c r="BF164"/>
  <c r="BF167"/>
  <c r="BF168"/>
  <c i="8" r="BF137"/>
  <c r="BF138"/>
  <c r="BF141"/>
  <c r="BF142"/>
  <c r="BF143"/>
  <c r="BF146"/>
  <c r="BF150"/>
  <c r="BF169"/>
  <c r="BF175"/>
  <c r="BF178"/>
  <c r="BF185"/>
  <c r="BF187"/>
  <c r="BF195"/>
  <c r="BF196"/>
  <c r="BF201"/>
  <c r="BF206"/>
  <c r="BF211"/>
  <c r="BF212"/>
  <c r="BF213"/>
  <c r="BF214"/>
  <c r="BF215"/>
  <c r="BF224"/>
  <c r="BF228"/>
  <c r="BF229"/>
  <c r="BF234"/>
  <c r="BF237"/>
  <c i="2" r="F37"/>
  <c i="1" r="BB95"/>
  <c i="7" r="F38"/>
  <c i="1" r="BC100"/>
  <c i="3" r="F38"/>
  <c i="1" r="BC96"/>
  <c i="5" r="F38"/>
  <c i="1" r="BC98"/>
  <c i="3" r="F37"/>
  <c i="1" r="BB96"/>
  <c i="3" r="F35"/>
  <c i="1" r="AZ96"/>
  <c i="6" r="F35"/>
  <c i="1" r="AZ99"/>
  <c i="8" r="F39"/>
  <c i="1" r="BD101"/>
  <c i="3" r="J35"/>
  <c i="1" r="AV96"/>
  <c i="4" r="F39"/>
  <c i="1" r="BD97"/>
  <c i="2" r="F38"/>
  <c i="1" r="BC95"/>
  <c i="6" r="F39"/>
  <c i="1" r="BD99"/>
  <c i="8" r="J35"/>
  <c i="1" r="AV101"/>
  <c i="4" r="F38"/>
  <c i="1" r="BC97"/>
  <c i="8" r="F38"/>
  <c i="1" r="BC101"/>
  <c i="5" r="F39"/>
  <c i="1" r="BD98"/>
  <c i="7" r="F35"/>
  <c i="1" r="AZ100"/>
  <c i="4" r="J35"/>
  <c i="1" r="AV97"/>
  <c i="6" r="J35"/>
  <c i="1" r="AV99"/>
  <c i="2" r="J35"/>
  <c i="1" r="AV95"/>
  <c i="3" r="F39"/>
  <c i="1" r="BD96"/>
  <c i="5" r="F37"/>
  <c i="1" r="BB98"/>
  <c i="7" r="F39"/>
  <c i="1" r="BD100"/>
  <c i="8" r="F37"/>
  <c i="1" r="BB101"/>
  <c i="6" r="F38"/>
  <c i="1" r="BC99"/>
  <c i="8" r="F35"/>
  <c i="1" r="AZ101"/>
  <c i="2" r="F35"/>
  <c i="1" r="AZ95"/>
  <c i="4" r="F37"/>
  <c i="1" r="BB97"/>
  <c i="7" r="F37"/>
  <c i="1" r="BB100"/>
  <c i="2" r="F39"/>
  <c i="1" r="BD95"/>
  <c i="5" r="J35"/>
  <c i="1" r="AV98"/>
  <c i="6" r="F37"/>
  <c i="1" r="BB99"/>
  <c i="4" r="F35"/>
  <c i="1" r="AZ97"/>
  <c i="5" r="F35"/>
  <c i="1" r="AZ98"/>
  <c i="7" r="J35"/>
  <c i="1" r="AV100"/>
  <c i="5" l="1" r="R151"/>
  <c i="4" r="R198"/>
  <c r="P145"/>
  <c i="8" r="R135"/>
  <c i="5" r="BK151"/>
  <c r="J151"/>
  <c r="J101"/>
  <c r="T136"/>
  <c i="4" r="T198"/>
  <c i="6" r="P170"/>
  <c i="5" r="P135"/>
  <c i="1" r="AU98"/>
  <c i="6" r="R170"/>
  <c i="4" r="T145"/>
  <c r="T144"/>
  <c i="2" r="BK134"/>
  <c r="J134"/>
  <c r="J97"/>
  <c i="4" r="P198"/>
  <c i="3" r="T136"/>
  <c i="5" r="R136"/>
  <c r="R135"/>
  <c i="4" r="BK198"/>
  <c r="J198"/>
  <c r="J103"/>
  <c i="8" r="BK135"/>
  <c r="J135"/>
  <c r="J96"/>
  <c i="2" r="R134"/>
  <c r="R133"/>
  <c i="8" r="P135"/>
  <c i="1" r="AU101"/>
  <c i="2" r="P134"/>
  <c r="P133"/>
  <c i="1" r="AU95"/>
  <c i="6" r="P140"/>
  <c r="P139"/>
  <c i="1" r="AU99"/>
  <c i="6" r="R140"/>
  <c r="R139"/>
  <c i="3" r="P137"/>
  <c r="P136"/>
  <c i="1" r="AU96"/>
  <c i="8" r="T135"/>
  <c i="6" r="T170"/>
  <c r="T139"/>
  <c r="BK140"/>
  <c i="5" r="T151"/>
  <c i="4" r="R145"/>
  <c r="R144"/>
  <c i="3" r="BK137"/>
  <c r="J137"/>
  <c r="J97"/>
  <c i="6" r="J141"/>
  <c r="J98"/>
  <c r="BK170"/>
  <c r="J170"/>
  <c r="J102"/>
  <c i="7" r="BK129"/>
  <c r="J129"/>
  <c r="J96"/>
  <c r="J131"/>
  <c r="J98"/>
  <c i="8" r="J136"/>
  <c r="J97"/>
  <c i="2" r="J135"/>
  <c r="J98"/>
  <c i="3" r="BK165"/>
  <c r="J165"/>
  <c r="J102"/>
  <c i="4" r="J199"/>
  <c r="J104"/>
  <c i="5" r="J152"/>
  <c r="J102"/>
  <c i="3" r="BK169"/>
  <c r="J169"/>
  <c r="J104"/>
  <c i="5" r="BK136"/>
  <c r="J136"/>
  <c r="J97"/>
  <c i="4" r="BK145"/>
  <c r="J145"/>
  <c r="J97"/>
  <c i="1" r="AZ94"/>
  <c r="AV94"/>
  <c r="BC94"/>
  <c r="W35"/>
  <c r="BD94"/>
  <c r="W36"/>
  <c r="BB94"/>
  <c r="W34"/>
  <c i="6" l="1" r="BK139"/>
  <c r="J139"/>
  <c r="J96"/>
  <c i="5" r="T135"/>
  <c i="4" r="P144"/>
  <c i="1" r="AU97"/>
  <c i="2" r="BK133"/>
  <c r="J133"/>
  <c r="J96"/>
  <c r="J30"/>
  <c i="3" r="BK136"/>
  <c r="J136"/>
  <c r="J96"/>
  <c r="J30"/>
  <c i="4" r="BK144"/>
  <c r="J144"/>
  <c r="J96"/>
  <c i="5" r="BK135"/>
  <c r="J135"/>
  <c r="J96"/>
  <c i="6" r="J140"/>
  <c r="J97"/>
  <c i="7" r="J30"/>
  <c i="8" r="J30"/>
  <c i="1" r="AU94"/>
  <c i="8" r="J114"/>
  <c r="BF114"/>
  <c r="J36"/>
  <c i="1" r="AW101"/>
  <c r="AT101"/>
  <c r="AX94"/>
  <c r="AY94"/>
  <c i="4" l="1" r="J30"/>
  <c i="5" r="J30"/>
  <c i="6" r="J30"/>
  <c i="2" r="J112"/>
  <c r="J106"/>
  <c r="J31"/>
  <c r="J32"/>
  <c i="1" r="AG95"/>
  <c i="5" r="J114"/>
  <c r="J108"/>
  <c r="J31"/>
  <c i="7" r="J108"/>
  <c r="BF108"/>
  <c r="J36"/>
  <c i="1" r="AW100"/>
  <c r="AT100"/>
  <c i="3" r="J115"/>
  <c r="BF115"/>
  <c r="F36"/>
  <c i="1" r="BA96"/>
  <c i="8" r="J108"/>
  <c r="J31"/>
  <c r="J32"/>
  <c i="1" r="AG101"/>
  <c r="AN101"/>
  <c i="8" r="F36"/>
  <c i="1" r="BA101"/>
  <c i="5" l="1" r="BF114"/>
  <c i="2" r="BF112"/>
  <c i="8" r="J41"/>
  <c i="5" r="J116"/>
  <c i="2" r="J114"/>
  <c i="5" r="F36"/>
  <c i="1" r="BA98"/>
  <c i="4" r="J123"/>
  <c r="J117"/>
  <c r="J31"/>
  <c r="J32"/>
  <c i="1" r="AG97"/>
  <c i="7" r="J102"/>
  <c r="J31"/>
  <c r="J32"/>
  <c i="1" r="AG100"/>
  <c r="AN100"/>
  <c i="3" r="J36"/>
  <c i="1" r="AW96"/>
  <c r="AT96"/>
  <c i="5" r="J32"/>
  <c i="1" r="AG98"/>
  <c i="3" r="J109"/>
  <c r="J31"/>
  <c r="J32"/>
  <c i="1" r="AG96"/>
  <c r="AN96"/>
  <c i="8" r="J116"/>
  <c i="7" r="F36"/>
  <c i="1" r="BA100"/>
  <c i="2" r="F36"/>
  <c i="1" r="BA95"/>
  <c i="6" r="J118"/>
  <c r="J112"/>
  <c r="J31"/>
  <c r="J32"/>
  <c i="1" r="AG99"/>
  <c i="7" l="1" r="J41"/>
  <c i="4" r="BF123"/>
  <c i="6" r="BF118"/>
  <c i="3" r="J41"/>
  <c i="7" r="J110"/>
  <c i="5" r="J36"/>
  <c i="1" r="AW98"/>
  <c r="AT98"/>
  <c i="6" r="J120"/>
  <c i="2" r="J36"/>
  <c i="1" r="AW95"/>
  <c r="AT95"/>
  <c r="AG94"/>
  <c i="3" r="J117"/>
  <c i="4" r="J36"/>
  <c i="1" r="AW97"/>
  <c r="AT97"/>
  <c i="4" r="J125"/>
  <c i="6" r="J36"/>
  <c i="1" r="AW99"/>
  <c r="AT99"/>
  <c i="4" l="1" r="J41"/>
  <c i="6" r="J41"/>
  <c i="2" r="J41"/>
  <c i="5" r="J41"/>
  <c i="1" r="AN95"/>
  <c r="AN97"/>
  <c r="AN98"/>
  <c r="AN99"/>
  <c r="AG105"/>
  <c r="AV105"/>
  <c r="BY105"/>
  <c i="4" r="F36"/>
  <c i="1" r="BA97"/>
  <c i="6" r="F36"/>
  <c i="1" r="BA99"/>
  <c r="AG107"/>
  <c r="AG106"/>
  <c r="CD106"/>
  <c r="AG104"/>
  <c r="AK26"/>
  <c l="1" r="CD107"/>
  <c r="CD105"/>
  <c r="CD104"/>
  <c r="AV104"/>
  <c r="BY104"/>
  <c r="AV106"/>
  <c r="BY106"/>
  <c r="AV107"/>
  <c r="BY107"/>
  <c r="AN105"/>
  <c r="BA94"/>
  <c r="W33"/>
  <c r="AG103"/>
  <c r="AK27"/>
  <c l="1" r="AK32"/>
  <c r="AG109"/>
  <c r="AN107"/>
  <c r="AN104"/>
  <c r="AK29"/>
  <c r="AN106"/>
  <c r="W32"/>
  <c r="AW94"/>
  <c r="AK33"/>
  <c l="1" r="AK38"/>
  <c r="AT94"/>
  <c r="AN94"/>
  <c r="AN103"/>
  <c l="1" r="AN109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<sst xmlns="http://schemas.openxmlformats.org/spreadsheetml/2006/main">
  <si>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</si>
  <si>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</si>
  <si>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</si>
  <si>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</si>
  <si>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{b086fd0c-28ff-4c48-a002-06e69b5659b4}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</si>
  <si>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</si>
  <si>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</si>
  <si>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</si>
  <si>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</si>
  <si>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</si>
  <si>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</si>
  <si>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</si>
  <si>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</si>
  <si>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2021MH097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</si>
  <si>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</si>
  <si>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</si>
  <si>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A PRÍSTAVBA STREDISKA ČISTOTY</t>
  </si>
  <si>
    <t>JKSO:</t>
  </si>
  <si>
    <t>KS:</t>
  </si>
  <si>
    <t>Miesto:</t>
  </si>
  <si>
    <t xml:space="preserve">Rustaveliho 7725/10, k.ú. Rača, 831 06  Bratislava</t>
  </si>
  <si>
    <t>Dátum:</t>
  </si>
  <si>
    <t>30. 5. 2021</t>
  </si>
  <si>
    <t>Objednávateľ:</t>
  </si>
  <si>
    <t>IČO:</t>
  </si>
  <si>
    <t>Mestská časť Bratislava - Rača</t>
  </si>
  <si>
    <t>IČ DPH:</t>
  </si>
  <si>
    <t>Zhotoviteľ:</t>
  </si>
  <si>
    <t>Vyplň údaj</t>
  </si>
  <si>
    <t>Projektant:</t>
  </si>
  <si>
    <t>RB ARCHITECTS s.r.o.</t>
  </si>
  <si>
    <t>True</t>
  </si>
  <si>
    <t>Spracovateľ:</t>
  </si>
  <si>
    <t>Ing. Hornok</t>
  </si>
  <si>
    <t>Poznámka:</t>
  </si>
  <si>
    <t>"Názvy položiek konkrétnych výrobcov sú uvedené pre názornosť orientačne, uchádzač môže použiť ekvivalent rovnakých technických parametrov ako je uvedené. Ak účastník ponúkne iný produkt, je povinný dodržať štandard a zároveň prevezme zodpovednosť za správnosť náhrady, tzn. splnenia všetkých parametrov a koordinácií so všetkými nadväzujúcimi skutočnosťami a profesiami."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</si>
  <si>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</si>
  <si>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</si>
  <si>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</si>
  <si>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</si>
  <si>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</si>
  <si>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</si>
  <si>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</si>
  <si>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</si>
  <si>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</si>
  <si>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</si>
  <si>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</si>
  <si>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</si>
  <si>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</si>
  <si>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</si>
  <si>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</si>
  <si>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</si>
  <si>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</si>
  <si>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</si>
  <si>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</si>
  <si>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</si>
  <si>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</si>
  <si>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</si>
  <si>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</si>
  <si>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</si>
  <si>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</si>
  <si>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</si>
  <si>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</si>
  <si>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</si>
  <si>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</si>
  <si>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</si>
  <si>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</si>
  <si>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</si>
  <si>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</si>
  <si>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</si>
  <si>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</si>
  <si>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</si>
  <si>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</si>
  <si>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</si>
  <si>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</si>
  <si>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</si>
  <si>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</si>
  <si>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</si>
  <si>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</si>
  <si>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</si>
  <si>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</si>
  <si>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</si>
  <si>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</si>
  <si>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SO.01.1.1</t>
  </si>
  <si>
    <t>Statika - Hlavný objekt</t>
  </si>
  <si>
    <t>STA</t>
  </si>
  <si>
    <t>1</t>
  </si>
  <si>
    <t>{3a2ada61-537e-4a17-adab-b15159f2e129}</t>
  </si>
  <si>
    <t>SO.01.1.2</t>
  </si>
  <si>
    <t>Statika - Prístrešok</t>
  </si>
  <si>
    <t>{3f0fe0d8-9e82-44bf-ba04-084f6ed17dee}</t>
  </si>
  <si>
    <t>SO.01.2.1</t>
  </si>
  <si>
    <t>Architektúra - Hlavný objekt</t>
  </si>
  <si>
    <t>{4893f701-becf-4b65-8d9e-4b91c6e55c06}</t>
  </si>
  <si>
    <t>SO.01.2.2</t>
  </si>
  <si>
    <t>Architektúra - Prístrešok</t>
  </si>
  <si>
    <t>{9a62974a-d845-4893-a118-1d41c9a47e5c}</t>
  </si>
  <si>
    <t>SO.01.3</t>
  </si>
  <si>
    <t>Zdravotechnika</t>
  </si>
  <si>
    <t>{f82362db-6dee-4429-babb-9581776b1fde}</t>
  </si>
  <si>
    <t>SO.01.4</t>
  </si>
  <si>
    <t>Vykurovanie</t>
  </si>
  <si>
    <t>{4c66e841-22c5-4022-a046-e3c28295e511}</t>
  </si>
  <si>
    <t>SO.01.5</t>
  </si>
  <si>
    <t>Elektroinštalácia</t>
  </si>
  <si>
    <t>{08047cd7-785b-4e2b-9d3d-ee6936492134}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</si>
  <si>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</si>
  <si>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</si>
  <si>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</si>
  <si>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</si>
  <si>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</si>
  <si>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</si>
  <si>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</si>
  <si>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</si>
  <si>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</si>
  <si>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</si>
  <si>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</si>
  <si>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SO.01.1.1 - Statika - Hlavný objekt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</si>
  <si>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</si>
  <si>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</si>
  <si>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</si>
  <si>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</si>
  <si>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</si>
  <si>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</si>
  <si>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</si>
  <si>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</si>
  <si>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</si>
  <si>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</si>
  <si>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</si>
  <si>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99 - Presun hmôt HSV</t>
  </si>
  <si>
    <t xml:space="preserve"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</si>
  <si>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</si>
  <si>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</si>
  <si>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</si>
  <si>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</si>
  <si>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</si>
  <si>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</si>
  <si>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</si>
  <si>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</si>
  <si>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</si>
  <si>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</si>
  <si>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</si>
  <si>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</si>
  <si>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</si>
  <si>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</si>
  <si>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</si>
  <si>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</si>
  <si>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</si>
  <si>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</si>
  <si>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</si>
  <si>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</si>
  <si>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</si>
  <si>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</si>
  <si>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</si>
  <si>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</si>
  <si>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</si>
  <si>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</si>
  <si>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23</t>
  </si>
  <si>
    <t>K</t>
  </si>
  <si>
    <t>131201101.S</t>
  </si>
  <si>
    <t>Výkop nezapaženej jamy v hornine 3, do 100 m3</t>
  </si>
  <si>
    <t>m3</t>
  </si>
  <si>
    <t>4</t>
  </si>
  <si>
    <t>-576448041</t>
  </si>
  <si>
    <t>24</t>
  </si>
  <si>
    <t>131201109.S</t>
  </si>
  <si>
    <t>Hĺbenie nezapažených jám a zárezov. Príplatok za lepivosť horniny 3</t>
  </si>
  <si>
    <t>1276890494</t>
  </si>
  <si>
    <t>33</t>
  </si>
  <si>
    <t>132201101.S</t>
  </si>
  <si>
    <t>Výkop ryhy do šírky 600 mm v horn.3 do 100 m3</t>
  </si>
  <si>
    <t>-1328531586</t>
  </si>
  <si>
    <t>34</t>
  </si>
  <si>
    <t>132201109.S</t>
  </si>
  <si>
    <t>Príplatok k cene za lepivosť pri hĺbení rýh šírky do 600 mm zapažených i nezapažených s urovnaním dna v hornine 3</t>
  </si>
  <si>
    <t>1504416702</t>
  </si>
  <si>
    <t>27</t>
  </si>
  <si>
    <t>162201102.S</t>
  </si>
  <si>
    <t>Vodorovné premiestnenie výkopku z horniny 1-4 nad 20-50m</t>
  </si>
  <si>
    <t>-1033215073</t>
  </si>
  <si>
    <t>28</t>
  </si>
  <si>
    <t>162301102.S</t>
  </si>
  <si>
    <t>Vodorovné premiestnenie výkopku po spevnenej ceste z horniny tr.1-4, do 100 m3 na vzdialenosť do 1000 m</t>
  </si>
  <si>
    <t>1943395303</t>
  </si>
  <si>
    <t>29</t>
  </si>
  <si>
    <t>162501105.S</t>
  </si>
  <si>
    <t>Vodorovné premiestnenie výkopku po spevnenej ceste z horniny tr.1-4, do 100 m3, príplatok k cene za každých ďalšich a začatých 1000 m</t>
  </si>
  <si>
    <t>1700631501</t>
  </si>
  <si>
    <t>30</t>
  </si>
  <si>
    <t>171201201.S</t>
  </si>
  <si>
    <t>Uloženie sypaniny na skládky do 100 m3</t>
  </si>
  <si>
    <t>1294371269</t>
  </si>
  <si>
    <t>31</t>
  </si>
  <si>
    <t>171209002.S</t>
  </si>
  <si>
    <t>Poplatok za skladovanie - zemina a kamenivo (17 05) ostatné</t>
  </si>
  <si>
    <t>t</t>
  </si>
  <si>
    <t>2021217063</t>
  </si>
  <si>
    <t>32</t>
  </si>
  <si>
    <t>175101201.S</t>
  </si>
  <si>
    <t>Obsyp objektov sypaninou z vhodných hornín 1 až 4 bez prehodenia sypaniny</t>
  </si>
  <si>
    <t>-1154906505</t>
  </si>
  <si>
    <t>Zakladanie</t>
  </si>
  <si>
    <t>38</t>
  </si>
  <si>
    <t>271573001.S</t>
  </si>
  <si>
    <t>Násyp pod základové konštrukcie so zhutnením zo štrkopiesku fr.0-32 mm</t>
  </si>
  <si>
    <t>-647297678</t>
  </si>
  <si>
    <t>5</t>
  </si>
  <si>
    <t>273321411.S</t>
  </si>
  <si>
    <t>Betón základových dosiek, železový (bez výstuže), tr. C 25/30</t>
  </si>
  <si>
    <t>726338269</t>
  </si>
  <si>
    <t>36</t>
  </si>
  <si>
    <t>273362021.S</t>
  </si>
  <si>
    <t>Výstuž základových dosiek zo zvár. sietí</t>
  </si>
  <si>
    <t>-1164853816</t>
  </si>
  <si>
    <t>19</t>
  </si>
  <si>
    <t>274313612.S</t>
  </si>
  <si>
    <t>Betón základových pásov, prostý tr. C 20/25</t>
  </si>
  <si>
    <t>-399847871</t>
  </si>
  <si>
    <t>37</t>
  </si>
  <si>
    <t>279311114.S</t>
  </si>
  <si>
    <t xml:space="preserve">Postupné podbet. základného muriva bez výkopu, zapaž. a debnenia prostým betónom tr. C 16/20 ( vrátane prepojenia s existujúcim základom ) </t>
  </si>
  <si>
    <t>-1800915442</t>
  </si>
  <si>
    <t>279321411.S</t>
  </si>
  <si>
    <t>Betón základových múrov, železový (bez výstuže), tr. C 25/30</t>
  </si>
  <si>
    <t>1206622280</t>
  </si>
  <si>
    <t>21</t>
  </si>
  <si>
    <t>279351105.S</t>
  </si>
  <si>
    <t>Debnenie základových múrov obojstranné zhotovenie-dielce</t>
  </si>
  <si>
    <t>m2</t>
  </si>
  <si>
    <t>164768236</t>
  </si>
  <si>
    <t>22</t>
  </si>
  <si>
    <t>279351106.S</t>
  </si>
  <si>
    <t>Debnenie základových múrov obojstranné odstránenie-dielce</t>
  </si>
  <si>
    <t>-2029201585</t>
  </si>
  <si>
    <t>35</t>
  </si>
  <si>
    <t>279361821.S</t>
  </si>
  <si>
    <t xml:space="preserve">Výstuž základových múrov, stien, stropov, atík ...  nosných z ocele B500 (10505)</t>
  </si>
  <si>
    <t>953941239</t>
  </si>
  <si>
    <t>3</t>
  </si>
  <si>
    <t>Zvislé a kompletné konštrukcie</t>
  </si>
  <si>
    <t>7</t>
  </si>
  <si>
    <t>341321410.S</t>
  </si>
  <si>
    <t>Betón stien a priečok, železový (bez výstuže) tr. C 25/30</t>
  </si>
  <si>
    <t>-1321786678</t>
  </si>
  <si>
    <t>8</t>
  </si>
  <si>
    <t>341351105.S</t>
  </si>
  <si>
    <t>Debnenie stien a priečok obojstranné zhotovenie-dielce</t>
  </si>
  <si>
    <t>-482619434</t>
  </si>
  <si>
    <t>9</t>
  </si>
  <si>
    <t>341351106.S</t>
  </si>
  <si>
    <t>Debnenie stien a priečok obojstranné odstránenie-dielce</t>
  </si>
  <si>
    <t>1518893066</t>
  </si>
  <si>
    <t>15</t>
  </si>
  <si>
    <t>345321515.S</t>
  </si>
  <si>
    <t>Betón múrikov parapetných, atikových, schodiskových, zábradelných, železový (bez výstuže) tr. C 25/30</t>
  </si>
  <si>
    <t>-196569543</t>
  </si>
  <si>
    <t>16</t>
  </si>
  <si>
    <t>345351101.S</t>
  </si>
  <si>
    <t>Debnenie múrikov parapet., atik., zábradl., plnostenných- zhotovenie</t>
  </si>
  <si>
    <t>-1383497861</t>
  </si>
  <si>
    <t>17</t>
  </si>
  <si>
    <t>345351102.S</t>
  </si>
  <si>
    <t>Debnenie múrikov parapet., atik., zábradl., plnostenných- odstránenie</t>
  </si>
  <si>
    <t>830152824</t>
  </si>
  <si>
    <t>Vodorovné konštrukcie</t>
  </si>
  <si>
    <t>10</t>
  </si>
  <si>
    <t>411321414.S</t>
  </si>
  <si>
    <t xml:space="preserve">Betón stropov doskových a trámových,  železový tr. C 25/30</t>
  </si>
  <si>
    <t>-741999107</t>
  </si>
  <si>
    <t>11</t>
  </si>
  <si>
    <t>411351101.S</t>
  </si>
  <si>
    <t>Debnenie stropov doskových zhotovenie-dielce</t>
  </si>
  <si>
    <t>-1618865844</t>
  </si>
  <si>
    <t>12</t>
  </si>
  <si>
    <t>411351102.S</t>
  </si>
  <si>
    <t>Debnenie stropov doskových odstránenie-dielce</t>
  </si>
  <si>
    <t>1869866515</t>
  </si>
  <si>
    <t>13</t>
  </si>
  <si>
    <t>411354173.S</t>
  </si>
  <si>
    <t>Podporná konštrukcia stropov výšky do 4 m pre zaťaženie do 12 kPa zhotovenie</t>
  </si>
  <si>
    <t>898911848</t>
  </si>
  <si>
    <t>14</t>
  </si>
  <si>
    <t>411354174.S</t>
  </si>
  <si>
    <t>Podporná konštrukcia stropov výšky do 4 m pre zaťaženie do 12 kPa odstránenie</t>
  </si>
  <si>
    <t>486255279</t>
  </si>
  <si>
    <t>99</t>
  </si>
  <si>
    <t>Presun hmôt HSV</t>
  </si>
  <si>
    <t>18</t>
  </si>
  <si>
    <t>998012021.S</t>
  </si>
  <si>
    <t>Presun hmôt pre budovy (801, 803, 812), zvislá konštr. monolit. betónová výšky do 6 m</t>
  </si>
  <si>
    <t>-659070203</t>
  </si>
  <si>
    <t>VP</t>
  </si>
  <si>
    <t xml:space="preserve">  Práce naviac</t>
  </si>
  <si>
    <t>PN</t>
  </si>
  <si>
    <t>SO.01.1.2 - Statika - Prístrešok</t>
  </si>
  <si>
    <t xml:space="preserve">    9 - Ostatné konštrukcie a práce-búranie</t>
  </si>
  <si>
    <t>PSV - Práce a dodávky PSV</t>
  </si>
  <si>
    <t xml:space="preserve">    783 - Nátery</t>
  </si>
  <si>
    <t>M - Práce a dodávky M</t>
  </si>
  <si>
    <t xml:space="preserve">    43-M - Montáž oceľových konštrukcií</t>
  </si>
  <si>
    <t>25</t>
  </si>
  <si>
    <t>2016705418</t>
  </si>
  <si>
    <t>26</t>
  </si>
  <si>
    <t>-1555970529</t>
  </si>
  <si>
    <t>132201201.S</t>
  </si>
  <si>
    <t>Výkop ryhy šírky 600-2000mm horn.3 do 100m3</t>
  </si>
  <si>
    <t>-905642815</t>
  </si>
  <si>
    <t>132201209.S</t>
  </si>
  <si>
    <t>Príplatok k cenám za lepivosť pri hĺbení rýh š. nad 600 do 2 000 mm zapaž. i nezapažených, s urovnaním dna v hornine 3</t>
  </si>
  <si>
    <t>-1367548919</t>
  </si>
  <si>
    <t>1177012317</t>
  </si>
  <si>
    <t>-235964320</t>
  </si>
  <si>
    <t>-17869704</t>
  </si>
  <si>
    <t>1164502129</t>
  </si>
  <si>
    <t>-1354928417</t>
  </si>
  <si>
    <t>-512284013</t>
  </si>
  <si>
    <t>274313521.S</t>
  </si>
  <si>
    <t>Betón základových pásov, prostý tr. C 12/15</t>
  </si>
  <si>
    <t>-1693331359</t>
  </si>
  <si>
    <t>274321312.S</t>
  </si>
  <si>
    <t>Betón základových pásov, železový (bez výstuže), tr. C 20/25</t>
  </si>
  <si>
    <t>868714213</t>
  </si>
  <si>
    <t>274351215.S</t>
  </si>
  <si>
    <t>Debnenie stien základových pásov, zhotovenie-dielce</t>
  </si>
  <si>
    <t>1285705091</t>
  </si>
  <si>
    <t>274351216.S</t>
  </si>
  <si>
    <t>Debnenie stien základových pásov, odstránenie-dielce</t>
  </si>
  <si>
    <t>2097023354</t>
  </si>
  <si>
    <t>275313521.S</t>
  </si>
  <si>
    <t>Betón základových pätiek, prostý tr. C 12/15</t>
  </si>
  <si>
    <t>1584794896</t>
  </si>
  <si>
    <t>275321312.S</t>
  </si>
  <si>
    <t>Betón základových pätiek, železový (bez výstuže), tr. C 20/25</t>
  </si>
  <si>
    <t>1459246042</t>
  </si>
  <si>
    <t>275351215.S</t>
  </si>
  <si>
    <t>Debnenie stien základových pätiek, zhotovenie-dielce</t>
  </si>
  <si>
    <t>-1960723875</t>
  </si>
  <si>
    <t>275351216.S</t>
  </si>
  <si>
    <t>Debnenie stien základovýcb pätiek, odstránenie-dielce</t>
  </si>
  <si>
    <t>1776432961</t>
  </si>
  <si>
    <t>275361821.S</t>
  </si>
  <si>
    <t>Výstuž základových pätiek a pásov z ocele B500 (10505)</t>
  </si>
  <si>
    <t>-1428769047</t>
  </si>
  <si>
    <t>Ostatné konštrukcie a práce-búranie</t>
  </si>
  <si>
    <t>959941141.S</t>
  </si>
  <si>
    <t>Chemická kotva s kotevným svorníkom tesnená chemickou ampulkou do betónu, ŽB, kameňa, s vyvŕtaním otvoru M20/500 mm</t>
  </si>
  <si>
    <t>ks</t>
  </si>
  <si>
    <t>808399605</t>
  </si>
  <si>
    <t>959941142.S</t>
  </si>
  <si>
    <t>Chemická kotva s kotevným svorníkom tesnená chemickou ampulkou do betónu, ŽB, kameňa, s vyvŕtaním otvoru M20/600 mm</t>
  </si>
  <si>
    <t>-429017982</t>
  </si>
  <si>
    <t>959941161.S</t>
  </si>
  <si>
    <t>Chemická kotva s kotevným svorníkom tesnená chemickou ampulkou do betónu, ŽB, kameňa, s vyvŕtaním otvoru M30/750 mm</t>
  </si>
  <si>
    <t>1655057209</t>
  </si>
  <si>
    <t>866284351</t>
  </si>
  <si>
    <t>PSV</t>
  </si>
  <si>
    <t>Práce a dodávky PSV</t>
  </si>
  <si>
    <t>783</t>
  </si>
  <si>
    <t>Nátery</t>
  </si>
  <si>
    <t>783142007.S</t>
  </si>
  <si>
    <t>Nátery oceľ.konštr. základné - 35μm</t>
  </si>
  <si>
    <t>-1774764265</t>
  </si>
  <si>
    <t>6</t>
  </si>
  <si>
    <t>783143004.S</t>
  </si>
  <si>
    <t>Nátery oceľ.konštr. jednonásobné - 140μm</t>
  </si>
  <si>
    <t>-585311789</t>
  </si>
  <si>
    <t>M</t>
  </si>
  <si>
    <t>Práce a dodávky M</t>
  </si>
  <si>
    <t>43-M</t>
  </si>
  <si>
    <t>Montáž oceľových konštrukcií</t>
  </si>
  <si>
    <t>43000006</t>
  </si>
  <si>
    <t>kg</t>
  </si>
  <si>
    <t>64</t>
  </si>
  <si>
    <t>1648154424</t>
  </si>
  <si>
    <t>154310000100</t>
  </si>
  <si>
    <t>Dodávka oceľových zváraných profilov S235</t>
  </si>
  <si>
    <t>128</t>
  </si>
  <si>
    <t>-1502324556</t>
  </si>
  <si>
    <t>43000007</t>
  </si>
  <si>
    <t>Montáž oceľových konštrukcií - kotevné prvky</t>
  </si>
  <si>
    <t>-1209341055</t>
  </si>
  <si>
    <t>154310000100.2</t>
  </si>
  <si>
    <t>Dodávka kotevných prvkov S235</t>
  </si>
  <si>
    <t>-281683575</t>
  </si>
  <si>
    <t>SO.01.2.1 - Architektúra - Hlavný objekt</t>
  </si>
  <si>
    <t xml:space="preserve">    5 - Komunikácie</t>
  </si>
  <si>
    <t xml:space="preserve">    6 - Úpravy povrchov, podlahy, osadenie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</si>
  <si>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</si>
  <si>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</si>
  <si>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</si>
  <si>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</si>
  <si>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</si>
  <si>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</si>
  <si>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</si>
  <si>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781 - Obklady</t>
  </si>
  <si>
    <t xml:space="preserve">    784 - Maľby</t>
  </si>
  <si>
    <t>95</t>
  </si>
  <si>
    <t>113107132.S</t>
  </si>
  <si>
    <t xml:space="preserve">Odstránenie krytu v ploche do 200 m2 z betónu prostého, hr. vrstvy 150 do 300 mm,  -0,50000t</t>
  </si>
  <si>
    <t>225168141</t>
  </si>
  <si>
    <t>96</t>
  </si>
  <si>
    <t>113307111.S</t>
  </si>
  <si>
    <t xml:space="preserve">Odstránenie podkladu v ploche do 200 m2 z kameniva ťaženého, hr. do 100mm,  -0,16000t</t>
  </si>
  <si>
    <t>943845878</t>
  </si>
  <si>
    <t>90</t>
  </si>
  <si>
    <t>130201001.S</t>
  </si>
  <si>
    <t>Výkop jamy a ryhy v obmedzenom priestore horn. tr.3 ručne</t>
  </si>
  <si>
    <t>1884752035</t>
  </si>
  <si>
    <t>149</t>
  </si>
  <si>
    <t>-717677012</t>
  </si>
  <si>
    <t>154</t>
  </si>
  <si>
    <t>-1349584116</t>
  </si>
  <si>
    <t>Komunikácie</t>
  </si>
  <si>
    <t>564271113.S</t>
  </si>
  <si>
    <t>Podklad alebo podsyp zo štrkopiesku s rozprestretím, vlhčením a zhutnením, po zhutnení hr. 270 mm</t>
  </si>
  <si>
    <t>2089626242</t>
  </si>
  <si>
    <t>44</t>
  </si>
  <si>
    <t>564271115.S</t>
  </si>
  <si>
    <t>Podklad alebo podsyp zo štrkopiesku s rozprestretím, vlhčením a zhutnením, po zhutnení hr. 300 mm</t>
  </si>
  <si>
    <t>1797662994</t>
  </si>
  <si>
    <t>564281111.S</t>
  </si>
  <si>
    <t>Podklad alebo podsyp zo štrkopiesku s rozprestretím, vlhčením a zhutnením, po zhutnení hr. 400 mm</t>
  </si>
  <si>
    <t>1155962014</t>
  </si>
  <si>
    <t>565171111.S</t>
  </si>
  <si>
    <t>Podklad z betónu, hrúbka po zhutnení hr. 100 mm, vrátane rozprestrenia a dodávky PE fólie</t>
  </si>
  <si>
    <t>1024852918</t>
  </si>
  <si>
    <t>46</t>
  </si>
  <si>
    <t>581120114</t>
  </si>
  <si>
    <t>Kryt cementobetónový cestných komunikácií spádový armovaný drátkami s povrchovou metličkovou úpravou, hr. 120 mm</t>
  </si>
  <si>
    <t>-736953086</t>
  </si>
  <si>
    <t>581120115</t>
  </si>
  <si>
    <t>Kryt cementobetónových cestných komunikácií spádový armovaný drátkami s povrchovou metličkovou úpravou, hr. 100-200 mm</t>
  </si>
  <si>
    <t>252915539</t>
  </si>
  <si>
    <t>42</t>
  </si>
  <si>
    <t>581120116</t>
  </si>
  <si>
    <t>Kryt cementobetónový cestných komunikácií spádový armovaný drátkami s povrchovou metličkovou úpravou, hr. 120-250 mm</t>
  </si>
  <si>
    <t>-852774740</t>
  </si>
  <si>
    <t>Úpravy povrchov, podlahy, osadenie</t>
  </si>
  <si>
    <t>84</t>
  </si>
  <si>
    <t>611459171.S</t>
  </si>
  <si>
    <t>Vyspravenie povrchu neomietaných betónových alebo železobetón. konštrukcií maltou cementovou pre omietky</t>
  </si>
  <si>
    <t>360940411</t>
  </si>
  <si>
    <t>85</t>
  </si>
  <si>
    <t>611460363.S</t>
  </si>
  <si>
    <t>Vnútorná omietka stropov vápennocementová jednovrstvová, hr. 10 mm</t>
  </si>
  <si>
    <t>1023969672</t>
  </si>
  <si>
    <t>155</t>
  </si>
  <si>
    <t>612425921.S</t>
  </si>
  <si>
    <t>Omietka vápenná vnútorného ostenia okenného alebo dverného hladká</t>
  </si>
  <si>
    <t>1533957646</t>
  </si>
  <si>
    <t>156</t>
  </si>
  <si>
    <t>612425931.S</t>
  </si>
  <si>
    <t>Omietka vápenná vnútorného ostenia okenného alebo dverného štuková</t>
  </si>
  <si>
    <t>-1397667347</t>
  </si>
  <si>
    <t>136</t>
  </si>
  <si>
    <t>612460121.S</t>
  </si>
  <si>
    <t>Príprava vnútorného podkladu stien penetráciou základnou</t>
  </si>
  <si>
    <t>1764138600</t>
  </si>
  <si>
    <t>137</t>
  </si>
  <si>
    <t>612460151.S</t>
  </si>
  <si>
    <t>Príprava vnútorného podkladu stien cementovým prednástrekom, hr. 3 mm</t>
  </si>
  <si>
    <t>-733927226</t>
  </si>
  <si>
    <t>135</t>
  </si>
  <si>
    <t>612460363.S</t>
  </si>
  <si>
    <t>Vnútorná omietka stien vápennocementová jednovrstvová, hr. 10 mm</t>
  </si>
  <si>
    <t>307127115</t>
  </si>
  <si>
    <t>111</t>
  </si>
  <si>
    <t>622255061.S</t>
  </si>
  <si>
    <t>Montáž stien prevetrávanej fasády z fasádnych dosiek, s kombinovanou konštrukcou, uchytenie na nity, jednosmerná na oceľový rošt bez tepelnej izolácie</t>
  </si>
  <si>
    <t>629520657</t>
  </si>
  <si>
    <t>112</t>
  </si>
  <si>
    <t>591510000100.S</t>
  </si>
  <si>
    <t>Fasádna OSB doska 15 mm</t>
  </si>
  <si>
    <t>-313366027</t>
  </si>
  <si>
    <t>113</t>
  </si>
  <si>
    <t>591510000101.S</t>
  </si>
  <si>
    <t>Hliníkový rošt</t>
  </si>
  <si>
    <t>-293836120</t>
  </si>
  <si>
    <t>114</t>
  </si>
  <si>
    <t>591510000102.S</t>
  </si>
  <si>
    <t>Parozábrana</t>
  </si>
  <si>
    <t>1254293240</t>
  </si>
  <si>
    <t>124</t>
  </si>
  <si>
    <t>622461033.S</t>
  </si>
  <si>
    <t>Vonkajšia omietka stien pastovitá silikátová roztieraná, hr. 3,0 mm</t>
  </si>
  <si>
    <t>-1445346161</t>
  </si>
  <si>
    <t>125</t>
  </si>
  <si>
    <t>622461034</t>
  </si>
  <si>
    <t>Vonkajšia omietka stien štrukturovaná - pohľadový betón, hr. 3,0 mm</t>
  </si>
  <si>
    <t>186092784</t>
  </si>
  <si>
    <t>129</t>
  </si>
  <si>
    <t>625250558.S</t>
  </si>
  <si>
    <t>Kontaktný zatepľovací systém soklovej alebo vodou namáhanej časti hr. 200 mm, skrutkovacie kotvy</t>
  </si>
  <si>
    <t>-492443961</t>
  </si>
  <si>
    <t>110</t>
  </si>
  <si>
    <t>625250713.S</t>
  </si>
  <si>
    <t>Kontaktný zatepľovací systém z minerálnej vlny hr. 200 mm, skrutkovacie kotvy</t>
  </si>
  <si>
    <t>-472852358</t>
  </si>
  <si>
    <t>919722111.S</t>
  </si>
  <si>
    <t>Dilatačné škáry rezané v cementobet. kryte rezanie škár šírky 2 až 5 mm</t>
  </si>
  <si>
    <t>m</t>
  </si>
  <si>
    <t>494584838</t>
  </si>
  <si>
    <t>919726511.S</t>
  </si>
  <si>
    <t>Tesnenie dilatačných škár zálievkou za studena</t>
  </si>
  <si>
    <t>945214533</t>
  </si>
  <si>
    <t>935114112</t>
  </si>
  <si>
    <t>Osadenie odvodňovacieho betónového žľabu</t>
  </si>
  <si>
    <t>-1644291662</t>
  </si>
  <si>
    <t>592270003300</t>
  </si>
  <si>
    <t>Mriežkový rošt, pre odvodňovacie žľaby, liatinový zaťaženie D</t>
  </si>
  <si>
    <t>-1678881443</t>
  </si>
  <si>
    <t>592270009100</t>
  </si>
  <si>
    <t>Odvodňovací žľab ( napr. BG UZ 150mm )</t>
  </si>
  <si>
    <t>-466012992</t>
  </si>
  <si>
    <t>592270012900</t>
  </si>
  <si>
    <t xml:space="preserve">Čelná, koncová stena </t>
  </si>
  <si>
    <t>-1320010659</t>
  </si>
  <si>
    <t>157</t>
  </si>
  <si>
    <t>941941031.S</t>
  </si>
  <si>
    <t>Montáž lešenia ľahkého pracovného radového s podlahami šírky od 0,80 do 1,00 m, výšky do 10 m</t>
  </si>
  <si>
    <t>1723141118</t>
  </si>
  <si>
    <t>158</t>
  </si>
  <si>
    <t>941941191.S</t>
  </si>
  <si>
    <t>Príplatok za prvý a každý ďalší i začatý mesiac použitia lešenia ľahkého pracovného radového s podlahami šírky od 0,80 do 1,00 m, výšky do 10 m</t>
  </si>
  <si>
    <t>-1275286572</t>
  </si>
  <si>
    <t>159</t>
  </si>
  <si>
    <t>941941831.S</t>
  </si>
  <si>
    <t>Demontáž lešenia ľahkého pracovného radového s podlahami šírky nad 0,80 do 1,00 m, výšky do 10 m</t>
  </si>
  <si>
    <t>1112180646</t>
  </si>
  <si>
    <t>86</t>
  </si>
  <si>
    <t>941955001.S</t>
  </si>
  <si>
    <t>Lešenie ľahké pracovné pomocné, s výškou lešeňovej podlahy do 1,20 m</t>
  </si>
  <si>
    <t>1326465281</t>
  </si>
  <si>
    <t>160</t>
  </si>
  <si>
    <t>952901111.S</t>
  </si>
  <si>
    <t>Vyčistenie budov pri výške podlaží do 4 m</t>
  </si>
  <si>
    <t>1764296888</t>
  </si>
  <si>
    <t>92</t>
  </si>
  <si>
    <t>962032231.S</t>
  </si>
  <si>
    <t xml:space="preserve">Búranie muriva alebo vybúranie otvorov plochy nad 4 m2 nadzákladového z tehál pálených, vápenopieskových, cementových na maltu,  -1,90500t</t>
  </si>
  <si>
    <t>-576786972</t>
  </si>
  <si>
    <t>89</t>
  </si>
  <si>
    <t>965042141.S</t>
  </si>
  <si>
    <t>Búranie podkladov pod dlažby, liatych dlažieb a mazanín,betón alebo liaty asfalt hr.do 100 mm, plochy nad 4 m2 -2,20000t</t>
  </si>
  <si>
    <t>1150730389</t>
  </si>
  <si>
    <t>88</t>
  </si>
  <si>
    <t>968019541.S</t>
  </si>
  <si>
    <t>Vybúranie okenných rámov, vrátane vyvesenia krídiel, -0,05600t</t>
  </si>
  <si>
    <t>-970401704</t>
  </si>
  <si>
    <t>87</t>
  </si>
  <si>
    <t>968019542.S</t>
  </si>
  <si>
    <t>Vybúranie dverí a vrát, dverných zárubní, vrátane vyvesenia krídiel, -0,05600t</t>
  </si>
  <si>
    <t>2102854465</t>
  </si>
  <si>
    <t>97</t>
  </si>
  <si>
    <t>979081111.S</t>
  </si>
  <si>
    <t>Odvoz sutiny a vybúraných hmôt na skládku do 1 km</t>
  </si>
  <si>
    <t>-2104932814</t>
  </si>
  <si>
    <t>98</t>
  </si>
  <si>
    <t>979081121.S</t>
  </si>
  <si>
    <t>Odvoz sutiny a vybúraných hmôt na skládku za každý ďalší 1 km</t>
  </si>
  <si>
    <t>-1644180455</t>
  </si>
  <si>
    <t>979089012.S</t>
  </si>
  <si>
    <t>Poplatok za skladovanie - betón, tehly, dlaždice (17 01) ostatné</t>
  </si>
  <si>
    <t>-1806479673</t>
  </si>
  <si>
    <t>100</t>
  </si>
  <si>
    <t>979089612.S</t>
  </si>
  <si>
    <t>Poplatok za skladovanie - iné odpady zo stavieb a demolácií (17 09), ostatné</t>
  </si>
  <si>
    <t>-1866808493</t>
  </si>
  <si>
    <t>148</t>
  </si>
  <si>
    <t>-479562314</t>
  </si>
  <si>
    <t>711</t>
  </si>
  <si>
    <t>Izolácie proti vode a vlhkosti</t>
  </si>
  <si>
    <t>711111001.S</t>
  </si>
  <si>
    <t>Zhotovenie izolácie proti zemnej vlhkosti vodorovná náterom penetračným za studena</t>
  </si>
  <si>
    <t>-1823626980</t>
  </si>
  <si>
    <t>111630002700.S</t>
  </si>
  <si>
    <t>Penetračný náter univerzálny s obsahom rozpúšťadiel na betón, bitumenové lepenky a kovové povrchy</t>
  </si>
  <si>
    <t>-1281893367</t>
  </si>
  <si>
    <t>130</t>
  </si>
  <si>
    <t>711112001.S</t>
  </si>
  <si>
    <t xml:space="preserve">Zhotovenie  izolácie proti zemnej vlhkosti zvislá penetračným náterom za studena</t>
  </si>
  <si>
    <t>-2130152292</t>
  </si>
  <si>
    <t>131</t>
  </si>
  <si>
    <t>2074043784</t>
  </si>
  <si>
    <t>39</t>
  </si>
  <si>
    <t>711131101.S</t>
  </si>
  <si>
    <t xml:space="preserve">Zhotovenie  izolácie proti zemnej vlhkosti vodorovná AIP na sucho</t>
  </si>
  <si>
    <t>6454295</t>
  </si>
  <si>
    <t>40</t>
  </si>
  <si>
    <t>628310001000.S</t>
  </si>
  <si>
    <t>Pás asfaltový s posypom hr. 3,5 mm vystužený sklenenou rohožou, pre spodné vrstvy hydroizolačných systémov</t>
  </si>
  <si>
    <t>-780313806</t>
  </si>
  <si>
    <t>41</t>
  </si>
  <si>
    <t>628320000200.S</t>
  </si>
  <si>
    <t>Pás asfaltový nataviteľný sivý, hr. 4.2 mm, plošná hmotnosť 5,75 kg/m2, pre vrchné vrstvy hydroizolačných systémov</t>
  </si>
  <si>
    <t>-383124357</t>
  </si>
  <si>
    <t>132</t>
  </si>
  <si>
    <t>711132101.S</t>
  </si>
  <si>
    <t xml:space="preserve">Zhotovenie  izolácie proti zemnej vlhkosti zvislá AIP na sucho</t>
  </si>
  <si>
    <t>1260829235</t>
  </si>
  <si>
    <t>133</t>
  </si>
  <si>
    <t>-632334764</t>
  </si>
  <si>
    <t>134</t>
  </si>
  <si>
    <t>-627022538</t>
  </si>
  <si>
    <t>105</t>
  </si>
  <si>
    <t>711210110.S</t>
  </si>
  <si>
    <t>Zhotovenie dvojnásobnej izol. stierky pod keramické obklady v interiéri na ploche zvislej</t>
  </si>
  <si>
    <t>-1223438283</t>
  </si>
  <si>
    <t>106</t>
  </si>
  <si>
    <t>245610000400.S</t>
  </si>
  <si>
    <t>Stierka hydroizolačná (tekutá hydroizolačná fólia)</t>
  </si>
  <si>
    <t>-277939009</t>
  </si>
  <si>
    <t>107</t>
  </si>
  <si>
    <t>247710007700.S</t>
  </si>
  <si>
    <t>Pás tesniaci š. 120 mm, na utesnenie rohových a spojovacích škár pri aplikácii hydroizolácií</t>
  </si>
  <si>
    <t>978532874</t>
  </si>
  <si>
    <t>140</t>
  </si>
  <si>
    <t>998711101.S</t>
  </si>
  <si>
    <t>Presun hmôt pre izoláciu proti vode v objektoch výšky do 6 m</t>
  </si>
  <si>
    <t>-952729875</t>
  </si>
  <si>
    <t>712</t>
  </si>
  <si>
    <t>Izolácie striech, povlakové krytiny</t>
  </si>
  <si>
    <t>712290010.S</t>
  </si>
  <si>
    <t>Zhotovenie parozábrany pre strechy ploché do 10°</t>
  </si>
  <si>
    <t>-1697859814</t>
  </si>
  <si>
    <t>283220003000.S</t>
  </si>
  <si>
    <t>Parozábrana - fólia z PVC, hr. 0,2 mm</t>
  </si>
  <si>
    <t>1018512005</t>
  </si>
  <si>
    <t>712370070.S</t>
  </si>
  <si>
    <t>Zhotovenie povlakovej krytiny striech plochých do 10° PVC-P fóliou upevnenou prikotvením so zvarením spoju</t>
  </si>
  <si>
    <t>-360374877</t>
  </si>
  <si>
    <t>283220002000.S</t>
  </si>
  <si>
    <t>Hydroizolačná fólia PVC-P hr. 1,5 mm izolácia plochých striech</t>
  </si>
  <si>
    <t>-1980648670</t>
  </si>
  <si>
    <t>311970001500.S</t>
  </si>
  <si>
    <t>Vrut do dĺžky 150 mm na upevnenie do kombi dosiek</t>
  </si>
  <si>
    <t>-2068101241</t>
  </si>
  <si>
    <t>712390982.S</t>
  </si>
  <si>
    <t>Ochrana povlakovej krytiny striech plochých do 10° ostatné násypom z kameniva</t>
  </si>
  <si>
    <t>294151691</t>
  </si>
  <si>
    <t>583410002600.S</t>
  </si>
  <si>
    <t xml:space="preserve">Kamenivo  frakcia 18-32 mm</t>
  </si>
  <si>
    <t>1927748037</t>
  </si>
  <si>
    <t>712973220.S</t>
  </si>
  <si>
    <t>Detaily k PVC-P fóliam osadenie hotovej strešnej vpuste</t>
  </si>
  <si>
    <t>705940734</t>
  </si>
  <si>
    <t>283770003600.S</t>
  </si>
  <si>
    <t>Strešná vpusť pre PVC-P fólie, priemer 100 mm, dĺ. 250 mm</t>
  </si>
  <si>
    <t>265542932</t>
  </si>
  <si>
    <t>1438179103</t>
  </si>
  <si>
    <t>712990040.S</t>
  </si>
  <si>
    <t>Položenie geotextílie vodorovne alebo zvislo na strechy ploché do 10°</t>
  </si>
  <si>
    <t>-1213360214</t>
  </si>
  <si>
    <t>693110003200.S</t>
  </si>
  <si>
    <t>Geotextília polypropylénová netkaná 500 g/m2</t>
  </si>
  <si>
    <t>1281595613</t>
  </si>
  <si>
    <t>2028787403</t>
  </si>
  <si>
    <t>693110002000.S</t>
  </si>
  <si>
    <t>Geotextília polypropylénová netkaná 200 g/m2</t>
  </si>
  <si>
    <t>1189030120</t>
  </si>
  <si>
    <t>141</t>
  </si>
  <si>
    <t>998712101.S</t>
  </si>
  <si>
    <t>Presun hmôt pre izoláciu povlakovej krytiny v objektoch výšky do 6 m</t>
  </si>
  <si>
    <t>-787234330</t>
  </si>
  <si>
    <t>713</t>
  </si>
  <si>
    <t>Izolácie tepelné</t>
  </si>
  <si>
    <t>49</t>
  </si>
  <si>
    <t>713120010.S</t>
  </si>
  <si>
    <t>Zakrývanie tepelnej izolácie podláh fóliou</t>
  </si>
  <si>
    <t>1718074001</t>
  </si>
  <si>
    <t>50</t>
  </si>
  <si>
    <t>283230011400.S</t>
  </si>
  <si>
    <t>Krycia PE fólia</t>
  </si>
  <si>
    <t>1772743900</t>
  </si>
  <si>
    <t>47</t>
  </si>
  <si>
    <t>713122111.S</t>
  </si>
  <si>
    <t>Montáž tepelnej izolácie podláh polystyrénom, kladeným voľne v jednej vrstve</t>
  </si>
  <si>
    <t>2001518396</t>
  </si>
  <si>
    <t>48</t>
  </si>
  <si>
    <t>283750001000</t>
  </si>
  <si>
    <t>Doska XPS, hr. 100 mm, Pevn.v tlaku: 300kPa, λ=0,035, zateplenie soklov, suterénov, podláh</t>
  </si>
  <si>
    <t>-642393463</t>
  </si>
  <si>
    <t>713142160.S</t>
  </si>
  <si>
    <t>Montáž tepelnej izolácie striech plochých do 10° spádovými doskami z polystyrénu v jednej vrstve</t>
  </si>
  <si>
    <t>-245699559</t>
  </si>
  <si>
    <t>283760007400.S</t>
  </si>
  <si>
    <t>Doska spádová EPS 100 S pre vyspádovanie plochých striech</t>
  </si>
  <si>
    <t>185823012</t>
  </si>
  <si>
    <t>713142250.S</t>
  </si>
  <si>
    <t>Montáž tepelnej izolácie striech plochých do 10° polystyrénom, dvojvrstvová kladenými voľne</t>
  </si>
  <si>
    <t>-2116324483</t>
  </si>
  <si>
    <t>283720008100.S</t>
  </si>
  <si>
    <t>Doska EPS hr. 120 mm, pevnosť v tlaku 100 kPa, na zateplenie podláh a plochých striech</t>
  </si>
  <si>
    <t>-7225677</t>
  </si>
  <si>
    <t>2101838273</t>
  </si>
  <si>
    <t>-1309621354</t>
  </si>
  <si>
    <t>283750001100</t>
  </si>
  <si>
    <t>Doska XPS, hr. 120 mm, Pevn.v tlaku: 300kPa, λ=0,036, zateplenie soklov, suterénov, podláh</t>
  </si>
  <si>
    <t>1036497918</t>
  </si>
  <si>
    <t>713144090.S</t>
  </si>
  <si>
    <t>Montáž tepelnej izolácie na atiku z XPS prikotvením</t>
  </si>
  <si>
    <t>441211653</t>
  </si>
  <si>
    <t>283750000800</t>
  </si>
  <si>
    <t>Doska XPS, hr.60 mm, Pevn.v tlaku: 200kPa, λ=0,034, zateplenie soklov, suterénov, podláh</t>
  </si>
  <si>
    <t>-149067815</t>
  </si>
  <si>
    <t>142</t>
  </si>
  <si>
    <t>998713101.S</t>
  </si>
  <si>
    <t>Presun hmôt pre izolácie tepelné v objektoch výšky do 6 m</t>
  </si>
  <si>
    <t>2143052160</t>
  </si>
  <si>
    <t>763</t>
  </si>
  <si>
    <t>Konštrukcie - drevostavby</t>
  </si>
  <si>
    <t>74</t>
  </si>
  <si>
    <t>763115514.S</t>
  </si>
  <si>
    <t>Priečka SDK hr. 150 mm, kca CW+UW 100, dvojito opláštená doskou štandardnou A 2x12,5 mm, TI 100 mm</t>
  </si>
  <si>
    <t>-1812445942</t>
  </si>
  <si>
    <t>73</t>
  </si>
  <si>
    <t>763115714.S</t>
  </si>
  <si>
    <t>Priečka SDK hr. 150 mm, kca CW+UW 100, dvojito opláštená doskou impregnovanou H2 2x12,5 mm, TI 100 mm</t>
  </si>
  <si>
    <t>555244092</t>
  </si>
  <si>
    <t>51</t>
  </si>
  <si>
    <t>763182291.S</t>
  </si>
  <si>
    <t>Montáž zárubní oceľových ostatných pre SDK priečky výšky do 4,75 m jednokrídlových</t>
  </si>
  <si>
    <t>1092325932</t>
  </si>
  <si>
    <t>52</t>
  </si>
  <si>
    <t>553310012400.S</t>
  </si>
  <si>
    <t>Zárubňa oceľová pre sadrokartónové priečky hr. 150 mm, šxv 800x2000</t>
  </si>
  <si>
    <t>-23741434</t>
  </si>
  <si>
    <t>53</t>
  </si>
  <si>
    <t>553310012200.S</t>
  </si>
  <si>
    <t>Zárubňa oceľová pre sadrokartónové priečky hr. 150 mm, šxv 600x2000</t>
  </si>
  <si>
    <t>-52610382</t>
  </si>
  <si>
    <t>143</t>
  </si>
  <si>
    <t>998763101.S</t>
  </si>
  <si>
    <t>Presun hmôt pre drevostavby v objektoch výšky do 12 m</t>
  </si>
  <si>
    <t>-1051793441</t>
  </si>
  <si>
    <t>764</t>
  </si>
  <si>
    <t>Konštrukcie klampiarske</t>
  </si>
  <si>
    <t>115</t>
  </si>
  <si>
    <t>764331540.S</t>
  </si>
  <si>
    <t>Lemovanie z hliníkového farebného Al plechu, múrov r.š. 400 mm</t>
  </si>
  <si>
    <t>1954647952</t>
  </si>
  <si>
    <t>116</t>
  </si>
  <si>
    <t>764331550.S</t>
  </si>
  <si>
    <t>Lemovanie z hliníkového farebného Al plechu, múrov r.š. 500 mm</t>
  </si>
  <si>
    <t>-958655296</t>
  </si>
  <si>
    <t>118</t>
  </si>
  <si>
    <t>764333540.S</t>
  </si>
  <si>
    <t>Lemovanie z hliníkového farebného Al plechu, atík na plochých strechách r.š. 400 mm</t>
  </si>
  <si>
    <t>1872436220</t>
  </si>
  <si>
    <t>117</t>
  </si>
  <si>
    <t>764333550.S</t>
  </si>
  <si>
    <t>Lemovanie z hliníkového farebného Al plechu, atík na plochých strechách r.š. 500 mm</t>
  </si>
  <si>
    <t>-124201067</t>
  </si>
  <si>
    <t>72</t>
  </si>
  <si>
    <t>764410740.S</t>
  </si>
  <si>
    <t>Oplechovanie parapetov z hliníkového farebného Al plechu, vrátane rohov r.š. 250 mm</t>
  </si>
  <si>
    <t>345704767</t>
  </si>
  <si>
    <t>144</t>
  </si>
  <si>
    <t>998764101.S</t>
  </si>
  <si>
    <t>Presun hmôt pre konštrukcie klampiarske v objektoch výšky do 6 m</t>
  </si>
  <si>
    <t>1769671483</t>
  </si>
  <si>
    <t>766</t>
  </si>
  <si>
    <t>Konštrukcie stolárske</t>
  </si>
  <si>
    <t>54</t>
  </si>
  <si>
    <t>766662112.S</t>
  </si>
  <si>
    <t>Montáž dverového krídla otočného jednokrídlového poldrážkového, do existujúcej zárubne, vrátane kovania</t>
  </si>
  <si>
    <t>162273885</t>
  </si>
  <si>
    <t>55</t>
  </si>
  <si>
    <t>549150000601.S</t>
  </si>
  <si>
    <t>Kľučka dverová a rozeta 2x, nehrdzavejúca oceľ, povrch nerez brúsený</t>
  </si>
  <si>
    <t>-719527602</t>
  </si>
  <si>
    <t>59</t>
  </si>
  <si>
    <t>549150000602.S</t>
  </si>
  <si>
    <t>Kľučka dverová a WC zámok 2x, nehrdzavejúca oceľ, povrch nerez brúsený</t>
  </si>
  <si>
    <t>-392141212</t>
  </si>
  <si>
    <t>57</t>
  </si>
  <si>
    <t>611610000801.S</t>
  </si>
  <si>
    <t>Dvere vnútorné jednokrídlové, šírka 600 mm, výplň papierová voština, povrch HPL laminát, mechanicky odolné plné</t>
  </si>
  <si>
    <t>1856369248</t>
  </si>
  <si>
    <t>58</t>
  </si>
  <si>
    <t>611610000802.S</t>
  </si>
  <si>
    <t>Dvere vnútorné jednokrídlové, šírka 800 mm, výplň papierová voština, povrch HPL laminát, mechanicky odolné plné</t>
  </si>
  <si>
    <t>1338267529</t>
  </si>
  <si>
    <t>70</t>
  </si>
  <si>
    <t>766694141.S</t>
  </si>
  <si>
    <t xml:space="preserve">Montáž parapetnej dosky plastovej </t>
  </si>
  <si>
    <t>bm</t>
  </si>
  <si>
    <t>171885713</t>
  </si>
  <si>
    <t>71</t>
  </si>
  <si>
    <t>611560000400.S</t>
  </si>
  <si>
    <t>Parapetná doska plastová, šírka 300 mm, komôrková vnútorná</t>
  </si>
  <si>
    <t>-2110453348</t>
  </si>
  <si>
    <t>145</t>
  </si>
  <si>
    <t>998766101.S</t>
  </si>
  <si>
    <t>Presun hmot pre konštrukcie stolárske v objektoch výšky do 6 m</t>
  </si>
  <si>
    <t>108492894</t>
  </si>
  <si>
    <t>767</t>
  </si>
  <si>
    <t>Konštrukcie doplnkové kovové</t>
  </si>
  <si>
    <t>75</t>
  </si>
  <si>
    <t>767135221.S</t>
  </si>
  <si>
    <t xml:space="preserve">Montáž a dodávka plechopanelu medzi okná </t>
  </si>
  <si>
    <t>1630473780</t>
  </si>
  <si>
    <t>119</t>
  </si>
  <si>
    <t>767421101.S</t>
  </si>
  <si>
    <t>Montáž opláštenia do muriva, výšky do 15 m</t>
  </si>
  <si>
    <t>-620873566</t>
  </si>
  <si>
    <t>120</t>
  </si>
  <si>
    <t>553610015400.S</t>
  </si>
  <si>
    <t>OBKLAD Z AKUSTICKÝCH VLNITÝCH PERFOROVANÝCH AL PROFILOV , PERFOR.PLECH hr.0,8mm, VLNA Rv.5/8, ( napr.MONTANA SP27 )</t>
  </si>
  <si>
    <t>-104848564</t>
  </si>
  <si>
    <t>121</t>
  </si>
  <si>
    <t>767422101.S</t>
  </si>
  <si>
    <t xml:space="preserve">Montáž opláštenia kovová fasáda </t>
  </si>
  <si>
    <t>-2102026987</t>
  </si>
  <si>
    <t>122</t>
  </si>
  <si>
    <t>592270067000</t>
  </si>
  <si>
    <t>Fasádny rošt Al, hr. 50 mm + parozábrana</t>
  </si>
  <si>
    <t>-1182556736</t>
  </si>
  <si>
    <t>767612100.S</t>
  </si>
  <si>
    <t>Montáž okien hliníkových s hydroizolačnými ISO páskami (exteriérová a interiérová)</t>
  </si>
  <si>
    <t>526547050</t>
  </si>
  <si>
    <t>65</t>
  </si>
  <si>
    <t>283290006100.S</t>
  </si>
  <si>
    <t>Tesniaca paropriepustná fólia polymér-flísová, š. 290 mm, dĺ. 30 m, pre tesnenie pripájacej škáry okenného rámu a muriva z exteriéru</t>
  </si>
  <si>
    <t>-577238067</t>
  </si>
  <si>
    <t>66</t>
  </si>
  <si>
    <t>283290006200.S</t>
  </si>
  <si>
    <t>Tesniaca paronepriepustná fólia polymér-flísová, š. 70 mm, dĺ. 30 m, pre tesnenie pripájacej škáry okenného rámu a muriva z interiéru</t>
  </si>
  <si>
    <t>970532615</t>
  </si>
  <si>
    <t>67</t>
  </si>
  <si>
    <t>5534100039O1</t>
  </si>
  <si>
    <t>Okno hliníkové - zostava 7530 x 600 systém Industrial, OS / FIX / fólia, izolačné trojsklo - O1</t>
  </si>
  <si>
    <t>82137306</t>
  </si>
  <si>
    <t>68</t>
  </si>
  <si>
    <t>5534100039O2</t>
  </si>
  <si>
    <t>Okno hliníkové - zostava 16030 x 600 systém Industrial, OS / FIX / fólia, izolačné trojsklo - O2</t>
  </si>
  <si>
    <t>972673866</t>
  </si>
  <si>
    <t>69</t>
  </si>
  <si>
    <t>5534100039O3</t>
  </si>
  <si>
    <t>Okno hliníkové - zostava 8550 x 600 + dvere 1150 x 2480 systém Industrial, OS / FIX / fólia, izolačné trojsklo - O3</t>
  </si>
  <si>
    <t>116894322</t>
  </si>
  <si>
    <t>60</t>
  </si>
  <si>
    <t>767646521.S</t>
  </si>
  <si>
    <t>Montáž dverí kovových - hliníkových, vchodových, jednokrídlových</t>
  </si>
  <si>
    <t>1039962334</t>
  </si>
  <si>
    <t>61</t>
  </si>
  <si>
    <t>553410032700.S</t>
  </si>
  <si>
    <t>Dvere hliníkové so zárubňou 900 / 2400</t>
  </si>
  <si>
    <t>-355718435</t>
  </si>
  <si>
    <t>62</t>
  </si>
  <si>
    <t>767646522.S</t>
  </si>
  <si>
    <t xml:space="preserve">Montáž dverí kovových - hliníkových, vchodových, dvojkrídlových </t>
  </si>
  <si>
    <t>569572487</t>
  </si>
  <si>
    <t>63</t>
  </si>
  <si>
    <t>553410032800.S</t>
  </si>
  <si>
    <t>Dvere hliníkové dvojkrídlové so zárubňou 800+800 / 2380</t>
  </si>
  <si>
    <t>-481395593</t>
  </si>
  <si>
    <t>76</t>
  </si>
  <si>
    <t>767658337.S</t>
  </si>
  <si>
    <t>Montáž rolovacej brány pozink farebný plochy nad 13 m2</t>
  </si>
  <si>
    <t>1493711678</t>
  </si>
  <si>
    <t>77</t>
  </si>
  <si>
    <t>5534100620BR1</t>
  </si>
  <si>
    <t>Brána rolovacia lamelová zateplená pozink farebný s elekrickým pohonom, hrúbka lamely 19 mm, šxv 5500x2800 mm - BR1</t>
  </si>
  <si>
    <t>-1248498799</t>
  </si>
  <si>
    <t>78</t>
  </si>
  <si>
    <t>5534100620BR2</t>
  </si>
  <si>
    <t>Brána rolovacia lamelová zateplená pozink farebný s elekrickým pohonom, hrúbka lamely 19 mm, šxv 5500x2480 mm - BR2</t>
  </si>
  <si>
    <t>171996592</t>
  </si>
  <si>
    <t>93</t>
  </si>
  <si>
    <t>767914830.S</t>
  </si>
  <si>
    <t xml:space="preserve">Demontáž oplotenia rámového na oceľové stĺpiky, výšky nad 1 do 2 m,  -0,00900t</t>
  </si>
  <si>
    <t>-1646876298</t>
  </si>
  <si>
    <t>126</t>
  </si>
  <si>
    <t>767916110.S</t>
  </si>
  <si>
    <t>Montáž oplotenia z plechu profilového s hmotnosťou 1m oplotenia do 30 kg</t>
  </si>
  <si>
    <t>-773362943</t>
  </si>
  <si>
    <t>127</t>
  </si>
  <si>
    <t>1791664986</t>
  </si>
  <si>
    <t>553610015401.S</t>
  </si>
  <si>
    <t>Konštrukcia oplotenia, vrátane kotvenia a povrchovej úpravy</t>
  </si>
  <si>
    <t>1429457454</t>
  </si>
  <si>
    <t>79</t>
  </si>
  <si>
    <t>767920210.S</t>
  </si>
  <si>
    <t>Montáž vrát a vrátok k oploteniu osadzovaných na stĺpiky oceľové, s plochou jednotlivo do 2 m2</t>
  </si>
  <si>
    <t>-2082350868</t>
  </si>
  <si>
    <t>80</t>
  </si>
  <si>
    <t>767920230.S</t>
  </si>
  <si>
    <t>Montáž vrát a vrátok k oploteniu osadzovaných na stĺpiky oceľové, s plochou jednotlivo nad 4 do 6 m2</t>
  </si>
  <si>
    <t>1609348712</t>
  </si>
  <si>
    <t>81</t>
  </si>
  <si>
    <t>359210002000.S</t>
  </si>
  <si>
    <t>Elektrický pohon na posuvnú bránu hmotnosti do 400 kg</t>
  </si>
  <si>
    <t>súb.</t>
  </si>
  <si>
    <t>1538932667</t>
  </si>
  <si>
    <t>82</t>
  </si>
  <si>
    <t>5535100173OK1.1</t>
  </si>
  <si>
    <t>Dodávka a montáž - brána posuvná z oceľových profilov 3100 x 1800, výplň perforovaný plech, elektrické diaľkové ovládanie, maják</t>
  </si>
  <si>
    <t>1624415113</t>
  </si>
  <si>
    <t>83</t>
  </si>
  <si>
    <t>5535100173OK1.2</t>
  </si>
  <si>
    <t>Dodávka a montáž - bránka vstupná z oceľových profilov 900 x 1850, výplň perforovaný plech, elektrické ovládanie</t>
  </si>
  <si>
    <t>789776779</t>
  </si>
  <si>
    <t>94</t>
  </si>
  <si>
    <t>767920840.S</t>
  </si>
  <si>
    <t xml:space="preserve">Demontáž vrát a vrátok na oplotenie s plochou jednotlivo nad 6 do 10 m2,  -0,28500t</t>
  </si>
  <si>
    <t>-1308729007</t>
  </si>
  <si>
    <t>146</t>
  </si>
  <si>
    <t>998767101.S</t>
  </si>
  <si>
    <t>Presun hmôt pre kovové stavebné doplnkové konštrukcie v objektoch výšky do 6 m</t>
  </si>
  <si>
    <t>-502791054</t>
  </si>
  <si>
    <t>781</t>
  </si>
  <si>
    <t>Obklady</t>
  </si>
  <si>
    <t>101</t>
  </si>
  <si>
    <t>781445018.S</t>
  </si>
  <si>
    <t>Montáž obkladov vnútor. stien z obkladačiek kladených do tmelu veľ. 200x200 mm</t>
  </si>
  <si>
    <t>-1276287727</t>
  </si>
  <si>
    <t>102</t>
  </si>
  <si>
    <t>597640000400.S</t>
  </si>
  <si>
    <t>Obkladačky keramické glazované jednofarebné hladké lxv 200x200x14 mm</t>
  </si>
  <si>
    <t>-1260400409</t>
  </si>
  <si>
    <t>103</t>
  </si>
  <si>
    <t>781445103.S</t>
  </si>
  <si>
    <t>Montáž obkladov vnútor. stien z obkladačiek kladených do tmelu veľ. 200x400 mm</t>
  </si>
  <si>
    <t>-737221602</t>
  </si>
  <si>
    <t>104</t>
  </si>
  <si>
    <t>597640001510.S</t>
  </si>
  <si>
    <t>Obkládačky keramické lxvxhr 398x198x7 mm</t>
  </si>
  <si>
    <t>597949642</t>
  </si>
  <si>
    <t>108</t>
  </si>
  <si>
    <t>781731030.S</t>
  </si>
  <si>
    <t>Montáž obkladov vonk. stien z obkladačiek tehlových kladených do malty veľ. 290 x 65 mm</t>
  </si>
  <si>
    <t>403961559</t>
  </si>
  <si>
    <t>109</t>
  </si>
  <si>
    <t>596360000100.S</t>
  </si>
  <si>
    <t>Obkladový pásik tehlový, rozmer 210x65x23 mm, rovný</t>
  </si>
  <si>
    <t>-165271175</t>
  </si>
  <si>
    <t>147</t>
  </si>
  <si>
    <t>998781101.S</t>
  </si>
  <si>
    <t>Presun hmôt pre obklady keramické v objektoch výšky do 6 m</t>
  </si>
  <si>
    <t>1620755433</t>
  </si>
  <si>
    <t>43</t>
  </si>
  <si>
    <t>783150631.S</t>
  </si>
  <si>
    <t>Náter izolačný a stabilizačný podláh, s maskou</t>
  </si>
  <si>
    <t>1640108366</t>
  </si>
  <si>
    <t>784</t>
  </si>
  <si>
    <t>Maľby</t>
  </si>
  <si>
    <t>138</t>
  </si>
  <si>
    <t>784410120.S</t>
  </si>
  <si>
    <t>Penetrovanie jednonásobné hrubozrnných, savých podkladov výšky do 3,80 m</t>
  </si>
  <si>
    <t>-321805038</t>
  </si>
  <si>
    <t>139</t>
  </si>
  <si>
    <t>784452263.S</t>
  </si>
  <si>
    <t>Maľby z maliarskych zmesí na vodnej báze, ručne nanášané trojnásobné základné na podklad hrubozrnný výšky do 3,80 m</t>
  </si>
  <si>
    <t>-1242097189</t>
  </si>
  <si>
    <t>SO.01.2.2 - Architektúra - Prístrešok</t>
  </si>
  <si>
    <t>357041470</t>
  </si>
  <si>
    <t>-58677982</t>
  </si>
  <si>
    <t>778187845</t>
  </si>
  <si>
    <t>-1351111633</t>
  </si>
  <si>
    <t>185895008</t>
  </si>
  <si>
    <t>-1060611497</t>
  </si>
  <si>
    <t>570362854</t>
  </si>
  <si>
    <t>776655485</t>
  </si>
  <si>
    <t>-1417331753</t>
  </si>
  <si>
    <t>45</t>
  </si>
  <si>
    <t>1625277887</t>
  </si>
  <si>
    <t>-1686323995</t>
  </si>
  <si>
    <t>713132215.S</t>
  </si>
  <si>
    <t>Montáž tepelnej izolácie podzemných stien a základov xps kotvením a lepením</t>
  </si>
  <si>
    <t>644525463</t>
  </si>
  <si>
    <t>686138957</t>
  </si>
  <si>
    <t>2010468113</t>
  </si>
  <si>
    <t>767421111.S</t>
  </si>
  <si>
    <t>Montáž opláštenia na oceľovú konštrukciu, výšky do 15 m</t>
  </si>
  <si>
    <t>-508994490</t>
  </si>
  <si>
    <t>1330233609</t>
  </si>
  <si>
    <t>1333406319</t>
  </si>
  <si>
    <t>-1620304611</t>
  </si>
  <si>
    <t>-283433141</t>
  </si>
  <si>
    <t>783824220.S</t>
  </si>
  <si>
    <t xml:space="preserve">Nátery betónových povrchov stien dvojnásobné </t>
  </si>
  <si>
    <t>-1316309233</t>
  </si>
  <si>
    <t>SO.01.3 - Zdravotechnika</t>
  </si>
  <si>
    <t>D1 -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</si>
  <si>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</si>
  <si>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</si>
  <si>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</si>
  <si>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</si>
  <si>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</si>
  <si>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</si>
  <si>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</si>
  <si>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</si>
  <si>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 xml:space="preserve">    732 - Strojovne</t>
  </si>
  <si>
    <t xml:space="preserve">    733 - Rozvod potrubia</t>
  </si>
  <si>
    <t>D1</t>
  </si>
  <si>
    <t>PRÁCE A DODÁVKY HSV</t>
  </si>
  <si>
    <t>ZEMNE PRÁCE</t>
  </si>
  <si>
    <t>11001-1010</t>
  </si>
  <si>
    <t>Vytýčenie trasy vodovodu, kanalizácie v rovine</t>
  </si>
  <si>
    <t>km</t>
  </si>
  <si>
    <t>13220-1200</t>
  </si>
  <si>
    <t>Hĺbenie rýh šírka do 2 m v horn. tr. 3 nad 100 m3</t>
  </si>
  <si>
    <t>15110-1101</t>
  </si>
  <si>
    <t>Zhotovenie paženia rýh pre podz. vedenie príložné hl. do 2 m</t>
  </si>
  <si>
    <t>15110-1111</t>
  </si>
  <si>
    <t>Odstránenie paženia rýh pre podz. vedenie príložné hl. do 2 m</t>
  </si>
  <si>
    <t>16230-1102</t>
  </si>
  <si>
    <t>Vodorovné premiestnenie výkopu do 1000 m horn. tr. 1-4</t>
  </si>
  <si>
    <t>16710-1102</t>
  </si>
  <si>
    <t>Nakladanie výkopku nad 100 m3 v horn. tr. 1-4</t>
  </si>
  <si>
    <t>17120-1201</t>
  </si>
  <si>
    <t>Uloženie sypaniny na skládku</t>
  </si>
  <si>
    <t>17410-1101</t>
  </si>
  <si>
    <t>Zásyp zhutnený jám, rýh, šachiet alebo okolo objektu</t>
  </si>
  <si>
    <t>VODOROVNÉ KONŠTRUKCIE</t>
  </si>
  <si>
    <t>45157-3111</t>
  </si>
  <si>
    <t>Obsyp a lôžko pod potrubie, stoky v otvorenom výkope z piesku a štrkopiesku</t>
  </si>
  <si>
    <t>RÚROVÉ VEDENIA</t>
  </si>
  <si>
    <t>87116-1121</t>
  </si>
  <si>
    <t>Montáž potrubia z tlakových rúrok polyetylénových d 32</t>
  </si>
  <si>
    <t>286 1D0202</t>
  </si>
  <si>
    <t>Potrubie vodovodné PE100, PN16, SDR11 - 32 x 3,0 x 100m</t>
  </si>
  <si>
    <t>87131-3121</t>
  </si>
  <si>
    <t>Montáž potrubia z kanalizačných rúr z PVC v otvorenom výkope do 20% DN 150, tesnenie gum. krúžkami</t>
  </si>
  <si>
    <t>286 110100</t>
  </si>
  <si>
    <t>Rúrka PVC kanalizačná spoj gum. krúžkom 110x3,2x5000</t>
  </si>
  <si>
    <t>kus</t>
  </si>
  <si>
    <t>286 110150</t>
  </si>
  <si>
    <t>Rúrka PVC kanalizačná spoj gum. krúžkom 125x3,2x5000</t>
  </si>
  <si>
    <t>89440-1211</t>
  </si>
  <si>
    <t>Osadenie betónových dielcov šachiet, skruže rovné TBS 29/100/9 (ORL)</t>
  </si>
  <si>
    <t>422 6D0106</t>
  </si>
  <si>
    <t xml:space="preserve">Odlučovač ropných látok ( napr. Klartec KLk 6/1s ) </t>
  </si>
  <si>
    <t>552 433300</t>
  </si>
  <si>
    <t>Poklop kruhový 600</t>
  </si>
  <si>
    <t>592 243500</t>
  </si>
  <si>
    <t>Skruž šachtová TBS 7-100 29x100x9</t>
  </si>
  <si>
    <t>592 246400</t>
  </si>
  <si>
    <t>Kónus prechodový TBS 2-60 100x60X6</t>
  </si>
  <si>
    <t>89440-2211</t>
  </si>
  <si>
    <t>Osadenie betónových dielcov šachiet, skruže prechodové TBS 60/100/70/9 (ORL)</t>
  </si>
  <si>
    <t>89442-1111</t>
  </si>
  <si>
    <t>Osadenie prefabrikovaných šachiet do 4 t (ORL)</t>
  </si>
  <si>
    <t>89910-2111</t>
  </si>
  <si>
    <t>Osadenie poklopov liatinových, oceľových s rámom nad 50 do 100 kg (ORL)</t>
  </si>
  <si>
    <t>89973-9105</t>
  </si>
  <si>
    <t>Montáž výstražnej PVC fólie-biela vodovod hr.0,4-0,6 mm, š. nad 300 do 500 mm na obsyp</t>
  </si>
  <si>
    <t>283 230030</t>
  </si>
  <si>
    <t>Výstražná PVC-P fólia hr.0,30mm,š.20cm biela "vodovod"</t>
  </si>
  <si>
    <t>OSTATNÉ KONŠTRUKCIE A PRÁCE</t>
  </si>
  <si>
    <t>99827-1101</t>
  </si>
  <si>
    <t>Presun hmôt pre lôžko a obsyp vonkajšieho vodovodného a kanalizačného potrubia</t>
  </si>
  <si>
    <t>D2</t>
  </si>
  <si>
    <t>PRÁCE A DODÁVKY PSV</t>
  </si>
  <si>
    <t>71340-1207</t>
  </si>
  <si>
    <t>Montáž rúrok z PE hr. 15-20 mm, vnút. priemer do 50</t>
  </si>
  <si>
    <t>283 771020</t>
  </si>
  <si>
    <t>Izolácia potrubia z PE, 22x10mm</t>
  </si>
  <si>
    <t>283 771080</t>
  </si>
  <si>
    <t>Izolácia potrubia z PE, 27x10mm</t>
  </si>
  <si>
    <t>56</t>
  </si>
  <si>
    <t>283 771120</t>
  </si>
  <si>
    <t>Izolácia potrubia z PE, 35x10mm</t>
  </si>
  <si>
    <t>283 771140</t>
  </si>
  <si>
    <t>Izolácia potrubia z PE, 42x10mm</t>
  </si>
  <si>
    <t>283 771160</t>
  </si>
  <si>
    <t>Izolácia potrubia z PE, 52x9mm</t>
  </si>
  <si>
    <t>99871-3201</t>
  </si>
  <si>
    <t>%</t>
  </si>
  <si>
    <t>721</t>
  </si>
  <si>
    <t>Vnútorná kanalizácia</t>
  </si>
  <si>
    <t>72117-4025</t>
  </si>
  <si>
    <t>Potrubie kanalizačné z PP odpadové DN 100</t>
  </si>
  <si>
    <t>72117-4042</t>
  </si>
  <si>
    <t>Potrubie kanalizačné z PP pripojovacie DN 40</t>
  </si>
  <si>
    <t>72117-4043</t>
  </si>
  <si>
    <t>Potrubie kanalizačné z PP pripojovacie DN 50</t>
  </si>
  <si>
    <t>72117-4063</t>
  </si>
  <si>
    <t>Potrubie kanalizačné z PP vetracie DN 110</t>
  </si>
  <si>
    <t>72119-4104</t>
  </si>
  <si>
    <t>Vyvedenie a upevnenie kanal. výpustiek D 40x1.8</t>
  </si>
  <si>
    <t>72119-4105</t>
  </si>
  <si>
    <t>Vyvedenie a upevnenie kanal. výpustiek D 50x1.8</t>
  </si>
  <si>
    <t>72119-4109</t>
  </si>
  <si>
    <t>Vyvedenie a upevnenie kanal. výpustiek D 110x2.3</t>
  </si>
  <si>
    <t>72121-1610</t>
  </si>
  <si>
    <t>Montáž strešného vpustu</t>
  </si>
  <si>
    <t>72122-3405</t>
  </si>
  <si>
    <t>Zápachové uzávery sprchové</t>
  </si>
  <si>
    <t>72122-4206</t>
  </si>
  <si>
    <t>Zápachové uzávery pisoárové DN 50</t>
  </si>
  <si>
    <t>72122-6122</t>
  </si>
  <si>
    <t>Zápachová uzávierka HL21</t>
  </si>
  <si>
    <t>72122-6312</t>
  </si>
  <si>
    <t>Zápachová uzávierka pre umývadlá DN 40</t>
  </si>
  <si>
    <t>72122-6412</t>
  </si>
  <si>
    <t>Zápachová uzávierka pre drezy DN 50</t>
  </si>
  <si>
    <t>72127-3145</t>
  </si>
  <si>
    <t>Plastová ukončovacia hlavica d110 (VZT)</t>
  </si>
  <si>
    <t>72127-3153</t>
  </si>
  <si>
    <t>Ventilačné hlavice polypropylen PP DN 110 HL810</t>
  </si>
  <si>
    <t>72129-0111</t>
  </si>
  <si>
    <t>Skúška tesnosti kanalizácie vodou do DN 125</t>
  </si>
  <si>
    <t>72129-0123</t>
  </si>
  <si>
    <t>Skúška tesnosti kanalizácie dymom do DN 300</t>
  </si>
  <si>
    <t>99872-1201</t>
  </si>
  <si>
    <t>Presun hmôt pre vnút. kanalizáciu v objektoch výšky do 6 m</t>
  </si>
  <si>
    <t>722</t>
  </si>
  <si>
    <t>Vnútorný vodovod</t>
  </si>
  <si>
    <t>72222-0111</t>
  </si>
  <si>
    <t>Arm. vod. s 1 závitom, nástenka K 247 pre výt. ventil G 1/2</t>
  </si>
  <si>
    <t>72222-0112</t>
  </si>
  <si>
    <t>Arm. vod. s 1 závitom, nástenka K 247 pre výt. ventil G 3/4</t>
  </si>
  <si>
    <t>72222-0121</t>
  </si>
  <si>
    <t>Arm. vod. s 1 závitom, nástenka K 247 pre batériu G 1/2x150mm</t>
  </si>
  <si>
    <t>pár</t>
  </si>
  <si>
    <t>72222-2222</t>
  </si>
  <si>
    <t>Armat. vodov. s 1 závitom, ventil vypúšťací KE 275 G 1/2</t>
  </si>
  <si>
    <t>súbor</t>
  </si>
  <si>
    <t>72223-1061</t>
  </si>
  <si>
    <t>Armat. vodov. s 2 závitmi, ventil spätný VE 3030 G 1/2</t>
  </si>
  <si>
    <t>72223-1163</t>
  </si>
  <si>
    <t>Armat. vod. s 2 závit. ventil poistný priamy ON 137030 G 1</t>
  </si>
  <si>
    <t>72223-2043</t>
  </si>
  <si>
    <t>Kohút guľový priamy G 1/2 PN 42 do 185°C vnútorný závit</t>
  </si>
  <si>
    <t>72223-2045</t>
  </si>
  <si>
    <t>Kohút guľový priamy G 1 PN 42 do 185°C vnútorný závit</t>
  </si>
  <si>
    <t>72223-2047</t>
  </si>
  <si>
    <t>Kohút guľový priamy G 1 1/2 PN 42 do 185°C vnútorný závit</t>
  </si>
  <si>
    <t>72223-9101</t>
  </si>
  <si>
    <t>Montáž vodov. armatúr s 2 závitmi G 1/2</t>
  </si>
  <si>
    <t>426 1A1704</t>
  </si>
  <si>
    <t>Čerpadlo vodovodné cirkulačné ( napr. UP 15-14 BA PM )</t>
  </si>
  <si>
    <t>436 1A0201</t>
  </si>
  <si>
    <t>Filter 1/2"</t>
  </si>
  <si>
    <t>72229-0226</t>
  </si>
  <si>
    <t>Tlakové skúšky vodov. potrubia závitového do DN 50</t>
  </si>
  <si>
    <t>72229-0234</t>
  </si>
  <si>
    <t>Preplachovanie a dezinfekcia vodov. potrubia do DN 80</t>
  </si>
  <si>
    <t>99872-2201</t>
  </si>
  <si>
    <t>Presun hmôt pre vnút. vodovod v objektoch výšky do 6 m</t>
  </si>
  <si>
    <t>725</t>
  </si>
  <si>
    <t>Zariaďovacie predmety</t>
  </si>
  <si>
    <t>72511-2021</t>
  </si>
  <si>
    <t>Zách. misa závesná s hlbokým splachovaním odpad vodorovný</t>
  </si>
  <si>
    <t>72511-9105</t>
  </si>
  <si>
    <t>Montáž predstenového systému pre WC</t>
  </si>
  <si>
    <t>642 3A9016</t>
  </si>
  <si>
    <t>Inštalačný predstenový systém pre WC</t>
  </si>
  <si>
    <t>72512-2100</t>
  </si>
  <si>
    <t>Pisoár z diturvitu štandardná kvalita bez nádrže</t>
  </si>
  <si>
    <t>72521-1603</t>
  </si>
  <si>
    <t>Umývadlo keram pripev. na stenu skrutk biele bez krytu na sifón 600mmm</t>
  </si>
  <si>
    <t>72524-1513</t>
  </si>
  <si>
    <t>Vanička sprchová keramická štvorcová 900x900 mm</t>
  </si>
  <si>
    <t>72531-1125</t>
  </si>
  <si>
    <t>Drez jednoduchý nerezový</t>
  </si>
  <si>
    <t>72581-0301</t>
  </si>
  <si>
    <t>Splachovací tlakový ventil pre pisoár</t>
  </si>
  <si>
    <t>72581-9402</t>
  </si>
  <si>
    <t>Montáž ventilov rohových G 1/2</t>
  </si>
  <si>
    <t>422 5J0113</t>
  </si>
  <si>
    <t>Ventil rohový guľový s filtrom 1/2"x3/8"</t>
  </si>
  <si>
    <t>150</t>
  </si>
  <si>
    <t>72582-0300</t>
  </si>
  <si>
    <t>Batéria drezová stojanková G 1/2 štandardná kvalita</t>
  </si>
  <si>
    <t>152</t>
  </si>
  <si>
    <t>72582-1300</t>
  </si>
  <si>
    <t>Batéria umývadlová stojanková G 1/2 štandardná kvalita</t>
  </si>
  <si>
    <t>72584-0200</t>
  </si>
  <si>
    <t>Batéria sprchová nástenná G 1/2 štandardná kvalita</t>
  </si>
  <si>
    <t>99872-5201</t>
  </si>
  <si>
    <t>Presun hmôt pre zariaď. predmety v objektoch výšky do 6 m</t>
  </si>
  <si>
    <t>732</t>
  </si>
  <si>
    <t>Strojovne</t>
  </si>
  <si>
    <t>73233-0434</t>
  </si>
  <si>
    <t xml:space="preserve">Nádoba expanzná 33l, 10bar ( napr. Refix DD33 ) s membránou </t>
  </si>
  <si>
    <t>99873-2201</t>
  </si>
  <si>
    <t>Presun hmôt pre strojovne umiestnené vo výške do 6 m</t>
  </si>
  <si>
    <t>162</t>
  </si>
  <si>
    <t>733</t>
  </si>
  <si>
    <t>Rozvod potrubia</t>
  </si>
  <si>
    <t>73332-1102</t>
  </si>
  <si>
    <t>Potrubie plasthliníkové d20</t>
  </si>
  <si>
    <t>164</t>
  </si>
  <si>
    <t>73332-1103</t>
  </si>
  <si>
    <t>Potrubie plasthliníkové d25</t>
  </si>
  <si>
    <t>166</t>
  </si>
  <si>
    <t>73332-1104</t>
  </si>
  <si>
    <t>Potrubie plasthliníkové d32</t>
  </si>
  <si>
    <t>168</t>
  </si>
  <si>
    <t>73332-1105</t>
  </si>
  <si>
    <t>Potrubie plasthliníkové d40</t>
  </si>
  <si>
    <t>170</t>
  </si>
  <si>
    <t>73332-1106</t>
  </si>
  <si>
    <t>Potrubie plasthliníkové d50</t>
  </si>
  <si>
    <t>172</t>
  </si>
  <si>
    <t>99873-3201</t>
  </si>
  <si>
    <t>Presun hmôt pre potrubie UK v objektoch výšky do 6 m</t>
  </si>
  <si>
    <t>174</t>
  </si>
  <si>
    <t>SO.01.4 - Vykurovanie</t>
  </si>
  <si>
    <t xml:space="preserve">    731 - Ústredné kúrenie</t>
  </si>
  <si>
    <t>731</t>
  </si>
  <si>
    <t>Ústredné kúrenie</t>
  </si>
  <si>
    <t>Pol3</t>
  </si>
  <si>
    <t xml:space="preserve">Kombinovaný ohrievač TÚV - teplej úžitkovej vody o objeme V = 400 l ,  s jednou vyhrevnou vložkou ,  elektrická vykurovacia vložka U = 230V/50 Hz , Pel = 9/12 kW</t>
  </si>
  <si>
    <t>Pol4</t>
  </si>
  <si>
    <t>Montáž ohrievača vody</t>
  </si>
  <si>
    <t>Pol5</t>
  </si>
  <si>
    <t>Potrubie z ocelových rúr DN 20 - 3/4"</t>
  </si>
  <si>
    <t>Pol6</t>
  </si>
  <si>
    <t>Potrubie z ocelových rúr DN 25 - 1"</t>
  </si>
  <si>
    <t>Pol7</t>
  </si>
  <si>
    <t>Potrubie z ocelových rúr - spojovací materiál a montáž</t>
  </si>
  <si>
    <t>Pol8</t>
  </si>
  <si>
    <t>Potrubie z ocelových rúr - tlakové skúšky potrubia</t>
  </si>
  <si>
    <t>Pol9</t>
  </si>
  <si>
    <t>Potrubie z plasthliníkových rúr, Pex -Al-Pex spajaných lisovaním za studena - fitinkami - DN16x2</t>
  </si>
  <si>
    <t>Pol10</t>
  </si>
  <si>
    <t>Potrubie z plasthliníkových rúr, Pex -Al-Pex spajaných lisovaním za studena - fitinkami - DN20x2</t>
  </si>
  <si>
    <t>Pol11</t>
  </si>
  <si>
    <t>Potrubie z plasthliníkových rúr, Pex -Al-Pex spajaných lisovaním za studena - fitinkami - DN26x3</t>
  </si>
  <si>
    <t>Pol12</t>
  </si>
  <si>
    <t>Potrubie z plasthliníkových rúr, Pex -Al-Pex spajaných lisovaním za studena - fitinkami - spojovací materiál a montáž</t>
  </si>
  <si>
    <t>Pol13</t>
  </si>
  <si>
    <t>Potrubie z plasthliníkových rúr, Pex -Al-Pex spajaných lisovaním za studena - fitinkami - tlakové skúšky potrubia</t>
  </si>
  <si>
    <t>Pol14</t>
  </si>
  <si>
    <t>Redukcia ocel DN 25 - Pex-Al-Pex 26x3</t>
  </si>
  <si>
    <t>Pol15</t>
  </si>
  <si>
    <t>Guľový kohút DN20</t>
  </si>
  <si>
    <t>Pol16</t>
  </si>
  <si>
    <t>Guľový kohút DN25</t>
  </si>
  <si>
    <t>Pol17</t>
  </si>
  <si>
    <t>Vypúšťací kohút DN15</t>
  </si>
  <si>
    <t>Pol18</t>
  </si>
  <si>
    <t>Manometer / Teplomer</t>
  </si>
  <si>
    <t>Pol19</t>
  </si>
  <si>
    <t>Automatický odvzdušňovací ventil, PN10, 120 oC DN15</t>
  </si>
  <si>
    <t>Pol20</t>
  </si>
  <si>
    <t>Pripojovacia súprava, rohové pripojenie - zo steny , DN15 -1/2"</t>
  </si>
  <si>
    <t>Pol21</t>
  </si>
  <si>
    <t>Termostatická hlavica</t>
  </si>
  <si>
    <t>Pol22</t>
  </si>
  <si>
    <t>Radiátorový ventil DN 15 rohové pripojenie</t>
  </si>
  <si>
    <t>Pol23</t>
  </si>
  <si>
    <t xml:space="preserve">Radiátorová spojka  DN 15 rohové pripojenie</t>
  </si>
  <si>
    <t>Pol24</t>
  </si>
  <si>
    <t>Montáž armatúr</t>
  </si>
  <si>
    <t>Pol25</t>
  </si>
  <si>
    <t>Vykurovacie telesá panelové, o stavebnej výške 600 a 900 mm - VODT 600 x 500 11 VKP</t>
  </si>
  <si>
    <t>Pol26</t>
  </si>
  <si>
    <t>Vykurovacie telesá panelové, o stavebnej výške 600 a 900 mm - VODT 600 x 600 22 VKP</t>
  </si>
  <si>
    <t>Pol27</t>
  </si>
  <si>
    <t>Vykurovacie telesá panelové, o stavebnej výške 600 a 900 mm - VODT 600 x 700 22 VKP</t>
  </si>
  <si>
    <t>Pol28</t>
  </si>
  <si>
    <t>Vykurovacie telesá panelové, o stavebnej výške 600 a 900 mm - VODT 600 x 800 22 VKP</t>
  </si>
  <si>
    <t>Pol29</t>
  </si>
  <si>
    <t>Vykurovacie telesá panelové, o stavebnej výške 600 a 900 mm - VODT 600 x 1000 11 VKP</t>
  </si>
  <si>
    <t>Pol30</t>
  </si>
  <si>
    <t>Vykurovacie telesá panelové, o stavebnej výške 600 a 900 mm - VODT 600 x 1200 11 VKP</t>
  </si>
  <si>
    <t>Pol31</t>
  </si>
  <si>
    <t xml:space="preserve">Vykurovacie telesá panelové, o stavebnej výške 600 a 900 mm - VODT 900 x   600 22 VKP</t>
  </si>
  <si>
    <t>Pol32</t>
  </si>
  <si>
    <t>Montáž VODT</t>
  </si>
  <si>
    <t>Pol33</t>
  </si>
  <si>
    <t>Kúpeľňový trubkový register K 600 x 1290 mm</t>
  </si>
  <si>
    <t>Pol34</t>
  </si>
  <si>
    <t>Montáž kúpeľňových registrov</t>
  </si>
  <si>
    <t>Pol35</t>
  </si>
  <si>
    <t>Nátery ocelových potrubí do DN 25 základný</t>
  </si>
  <si>
    <t>Pol36</t>
  </si>
  <si>
    <t>Tepelná izolácia z polyetylénu ocelových rúr v hr.10 mm DN20</t>
  </si>
  <si>
    <t>Pol37</t>
  </si>
  <si>
    <t>Tepelná izolácia z polyetylénu ocelových rúr v hr.10 mm DN26</t>
  </si>
  <si>
    <t>Pol38</t>
  </si>
  <si>
    <t>Montáž tepelnej izolácie</t>
  </si>
  <si>
    <t>Pol39</t>
  </si>
  <si>
    <t>Tepelná izolácia z polyetylénu plasthliníkových rúr Pex-Al-Pex v hr.10 mm DN20</t>
  </si>
  <si>
    <t>Pol40</t>
  </si>
  <si>
    <t>Tepelná izolácia z polyetylénu plasthliníkových rúr Pex-Al-Pex v hr.10 mm DN26</t>
  </si>
  <si>
    <t>Pol99</t>
  </si>
  <si>
    <t>HZS - Hodinové zúčtovacie sadzby - Pre skúšky</t>
  </si>
  <si>
    <t>hod.</t>
  </si>
  <si>
    <t>553887135</t>
  </si>
  <si>
    <t>SO.01.5 - Elektroinštalácia</t>
  </si>
  <si>
    <t>D1 - Rozvádzače a zariadenia</t>
  </si>
  <si>
    <t>D2 - Svietidlá</t>
  </si>
  <si>
    <t>D3 - Vypínače a príslušenstvo</t>
  </si>
  <si>
    <t>D4 - Zásuvky a príslušenstvo</t>
  </si>
  <si>
    <t>D5 - Bleskozvod a uzemnenie</t>
  </si>
  <si>
    <t>D6 - Káble, vodiče a káblové systémy</t>
  </si>
  <si>
    <t>D7 - Stavebno-montážne práce</t>
  </si>
  <si>
    <t>D8 - Ostatné</t>
  </si>
  <si>
    <t>Rozvádzače a zariadenia</t>
  </si>
  <si>
    <t>Pol41</t>
  </si>
  <si>
    <t>Rozvádzač RS zapustený, 96 modulový, IP40/30, vrátane krytov, dverí a výzbroje</t>
  </si>
  <si>
    <t>Pol42</t>
  </si>
  <si>
    <t>Poistkova skrinka zapustená v murive, plastová, s príslušenstvom, _x000d_
DIN00 595x864 (š)x(v), lištové odpínače 2x 3P, IP44/2X</t>
  </si>
  <si>
    <t>Pol43</t>
  </si>
  <si>
    <t>Typizovaný elektromerový rozvádzač pre jedného odberateľa, plastový priame meranie trojfázový odber 3PEN, AC - 50Hz, 230/400V/TN-C istič pred elektromerom 3x 32A, char. B istič HDO 1x 2A Elektromerová vaňa/montážna doska pre osadenie elek</t>
  </si>
  <si>
    <t>Pol44</t>
  </si>
  <si>
    <t>Úprava stavebného otvoru / zriadenie základu pre rozvádzač</t>
  </si>
  <si>
    <t>Pol45</t>
  </si>
  <si>
    <t>Rozvádzač dátový R-DAT zapustený, 12x RJ45 Cat.6, 3x 230V, wifi router</t>
  </si>
  <si>
    <t>Pol46</t>
  </si>
  <si>
    <t>Zvodič prepätia T1+, ( napr.: DEHNbox DBX TC 180 -922 210 )</t>
  </si>
  <si>
    <t>Pol51</t>
  </si>
  <si>
    <t>Svorkovnicová skrinka MX, 120x200x75, IP66, vrátane svoriek _x000d_
a káblových prechodiek do 4mm</t>
  </si>
  <si>
    <t>Pol52</t>
  </si>
  <si>
    <t>Ventilátor s časovým dobehom a hygrostatom, 230V, min. IP44</t>
  </si>
  <si>
    <t>Pol53</t>
  </si>
  <si>
    <t>Značenie prístrojov</t>
  </si>
  <si>
    <t>Pol54</t>
  </si>
  <si>
    <t>Značenie rozvádzačov a zariadení</t>
  </si>
  <si>
    <t>Svietidlá</t>
  </si>
  <si>
    <t>Pol55</t>
  </si>
  <si>
    <t>Svietidlo STROPNÉ, T8 230V, 2x36W, IP65, vr. svetelného zdroja</t>
  </si>
  <si>
    <t>Pol56</t>
  </si>
  <si>
    <t>Pol57</t>
  </si>
  <si>
    <t>Svietidlo NÁSTENNÉ, RESP. STROPNÉ, 230V, 2x26W, IP20, vr. svetelného zdroja</t>
  </si>
  <si>
    <t>Pol58</t>
  </si>
  <si>
    <t>Svietidlo NÁSTENNÉ, RESP. STROPNÉ, 230V, 2x18W, IP65, vr. svetelného zdroja</t>
  </si>
  <si>
    <t>Pol59</t>
  </si>
  <si>
    <t>Svietidlo reflektorové LED 120°, 230V, 30W, IP65</t>
  </si>
  <si>
    <t>Pol60</t>
  </si>
  <si>
    <t>Svietidlo vonkajšie, nástenné, orientačné 230V, 3,5W, IP54</t>
  </si>
  <si>
    <t>Pol61</t>
  </si>
  <si>
    <t>Svietidlo nástenné, resp. prisadené na strop, núdzové-únikové _x000d_
- univerzálne LED 3h, s piktogramom, invertorom, batériou a autotestom 230V, IP54</t>
  </si>
  <si>
    <t>Pol62</t>
  </si>
  <si>
    <t xml:space="preserve">Svietidlo stropné, resp. nástené/prisadené/závesné/zapustené LED PÁS 230V/12V, 11W/m , IP20/43, vrátane koncoviek, difúzora, transformátora...    (l=4,7m)</t>
  </si>
  <si>
    <t>D3</t>
  </si>
  <si>
    <t>Vypínače a príslušenstvo</t>
  </si>
  <si>
    <t>Pol63</t>
  </si>
  <si>
    <t>Spínač č. 1, 10A, 250V, IP21, komplet, vrátane elektroinštalačnej škatule</t>
  </si>
  <si>
    <t>Pol64</t>
  </si>
  <si>
    <t>Prepínač sériový č. 5, 10A, 250V, IP21, komplet, vrátane elektroinštalačnej škatule (v KP64)</t>
  </si>
  <si>
    <t>Pol65</t>
  </si>
  <si>
    <t>Prepínač striedavý č. 6, 10A, 250V, IP44, komplet, vrátane elektroinštalačnej škatule (v KP64)</t>
  </si>
  <si>
    <t>Pol66</t>
  </si>
  <si>
    <t>Prepínač striedavý dvojitý č. 6+6, 10A, 250V, IP20, komplet, vrátane elektroinštalačnej škatule (v KP64)</t>
  </si>
  <si>
    <t>Pol67</t>
  </si>
  <si>
    <t>Snímač pohybu 230V, IP44, vrátane elektroinštalačnej škatule KP64</t>
  </si>
  <si>
    <t>Pol68</t>
  </si>
  <si>
    <t>Snímač pohybu 230V, IP44, na povrch</t>
  </si>
  <si>
    <t>Pol69</t>
  </si>
  <si>
    <t>Zásuvné svorky do 2,5mm</t>
  </si>
  <si>
    <t>D4</t>
  </si>
  <si>
    <t>Zásuvky a príslušenstvo</t>
  </si>
  <si>
    <t>Pol70</t>
  </si>
  <si>
    <t>Zásuvka jednonásobná 16A, 230V, IP20, komplet vrátane elektroinštalačnej škatule (v KP64)</t>
  </si>
  <si>
    <t>Pol71</t>
  </si>
  <si>
    <t>Zásuvka jednonásobná 16A, 230V, IP44, s krytkou, komplet vrátane elektroinštalačnej škatule (v KP64)</t>
  </si>
  <si>
    <t>Pol72</t>
  </si>
  <si>
    <t>Zásuvka vstaviteľná 400V, 25A, min. IP44</t>
  </si>
  <si>
    <t>Pol73</t>
  </si>
  <si>
    <t>Zásuvka vstaviteľná 400V, 16A, min. IP44</t>
  </si>
  <si>
    <t>Pol74</t>
  </si>
  <si>
    <t>Zásuvka dátová 2x RJ45, Cat.6</t>
  </si>
  <si>
    <t>Pol75</t>
  </si>
  <si>
    <t>Vyvedenie kábla v stene/strope/podlahe, uložiť do rozvodnej škatule, zaslepiť viečkom</t>
  </si>
  <si>
    <t>D5</t>
  </si>
  <si>
    <t>Bleskozvod a uzemnenie</t>
  </si>
  <si>
    <t>Pol76</t>
  </si>
  <si>
    <t>Zachytávacia tyč 1m + betónový podstavec</t>
  </si>
  <si>
    <t>Pol77</t>
  </si>
  <si>
    <t>pomocný zachytávač 300mm</t>
  </si>
  <si>
    <t>Pol78</t>
  </si>
  <si>
    <t>FeZn ø8mm</t>
  </si>
  <si>
    <t>Pol79</t>
  </si>
  <si>
    <t>FeZn ø10mm (PVC)</t>
  </si>
  <si>
    <t>Pol80</t>
  </si>
  <si>
    <t>zemniaci pásik FeZn 30x4</t>
  </si>
  <si>
    <t>Pol81</t>
  </si>
  <si>
    <t>CY-6 Ž/Z</t>
  </si>
  <si>
    <t>Pol82</t>
  </si>
  <si>
    <t>CY-4 Ž/Z</t>
  </si>
  <si>
    <t>Pol83</t>
  </si>
  <si>
    <t>dilatačné prepojenie</t>
  </si>
  <si>
    <t>Pol84</t>
  </si>
  <si>
    <t>flexibilný prepájací vodič (medzi koncami oplechovania atiky)</t>
  </si>
  <si>
    <t>Pol85</t>
  </si>
  <si>
    <t>podpera vedenia na plochú strechu, beton</t>
  </si>
  <si>
    <t>Pol86</t>
  </si>
  <si>
    <t>podpera vedenia na atiku</t>
  </si>
  <si>
    <t>Pol87</t>
  </si>
  <si>
    <t>držiak vedenia do muriva</t>
  </si>
  <si>
    <t>Pol88</t>
  </si>
  <si>
    <t>SJ - svorka zachytávacej tyče</t>
  </si>
  <si>
    <t>Pol89</t>
  </si>
  <si>
    <t>SO - svorka atiky/odkvapu</t>
  </si>
  <si>
    <t>Pol90</t>
  </si>
  <si>
    <t>SS - svorka spojovacia/krížová</t>
  </si>
  <si>
    <t>Pol91</t>
  </si>
  <si>
    <t xml:space="preserve">SZ - svorka skúšobná + chodníková liatinová skrinka, 300x220x120 mm </t>
  </si>
  <si>
    <t>Pol92</t>
  </si>
  <si>
    <t>SU - svorka uzemnenia spojovacia/krížová</t>
  </si>
  <si>
    <t>Pol93</t>
  </si>
  <si>
    <t>MA - manžeta proti zatekaniu vody</t>
  </si>
  <si>
    <t>Pol94</t>
  </si>
  <si>
    <t>ZT zemniaca tyč 25x2000mm</t>
  </si>
  <si>
    <t>Pol95</t>
  </si>
  <si>
    <t>Označovací štítok skúšobnej svorky</t>
  </si>
  <si>
    <t>Pol96</t>
  </si>
  <si>
    <t xml:space="preserve">Bezpečnostný štítok - piktogram p 998 s textom  "ZÁKAZ ZDRŽIAVAŤ SA PRI ZVODOCH POČAS BÚRKY!  - min. VZDIALENOSŤ 3m OD ZVODU</t>
  </si>
  <si>
    <t>Pol97</t>
  </si>
  <si>
    <t>živičný povrch min.hr. 50mm</t>
  </si>
  <si>
    <t>Pol98</t>
  </si>
  <si>
    <t>HUS - Hlavná uzemňovacia svorka (v rozvádzači)</t>
  </si>
  <si>
    <t>Pol100</t>
  </si>
  <si>
    <t>Svorka pospojovania ZS-4 (batérie/potrubia...)</t>
  </si>
  <si>
    <t>Pol101</t>
  </si>
  <si>
    <t>Svorka pospojovania ZS-10 (batérie/potrubia...)</t>
  </si>
  <si>
    <t>Pol102</t>
  </si>
  <si>
    <t>Svorka pospojovania ZSA-16 + CU pásik (zariadenia/potrubia)</t>
  </si>
  <si>
    <t>Pol103</t>
  </si>
  <si>
    <t>Svorka bimetal FeZn30/CU-6</t>
  </si>
  <si>
    <t>D6</t>
  </si>
  <si>
    <t>Káble, vodiče a káblové systémy</t>
  </si>
  <si>
    <t>Pol104</t>
  </si>
  <si>
    <t>CYKY-J 3x1,5</t>
  </si>
  <si>
    <t>Pol105</t>
  </si>
  <si>
    <t>CYKY-O 4x1,5</t>
  </si>
  <si>
    <t>Pol106</t>
  </si>
  <si>
    <t>CYKY-J 3x2,5</t>
  </si>
  <si>
    <t>Pol107</t>
  </si>
  <si>
    <t>CYKY-J 5x1,5</t>
  </si>
  <si>
    <t>Pol108</t>
  </si>
  <si>
    <t>CYKY-J 5x2,5</t>
  </si>
  <si>
    <t>Pol109</t>
  </si>
  <si>
    <t>CYKY-J 5x4</t>
  </si>
  <si>
    <t>Pol110</t>
  </si>
  <si>
    <t>CYKY-J 5x6</t>
  </si>
  <si>
    <t>Pol111</t>
  </si>
  <si>
    <t>AYKY-J 4x16</t>
  </si>
  <si>
    <t>Pol112</t>
  </si>
  <si>
    <t>CYH 2x2,5</t>
  </si>
  <si>
    <t>Pol113</t>
  </si>
  <si>
    <t>CAT6, FTP/SFTP</t>
  </si>
  <si>
    <t>Pol114</t>
  </si>
  <si>
    <t>Káblová chránička FXPS 16</t>
  </si>
  <si>
    <t>Pol115</t>
  </si>
  <si>
    <t>Káblová chránička FXPS 25</t>
  </si>
  <si>
    <t>Pol116</t>
  </si>
  <si>
    <t>Káblová chránička FXPS 32</t>
  </si>
  <si>
    <t>Pol117</t>
  </si>
  <si>
    <t>Káblová chránička FXPS 63</t>
  </si>
  <si>
    <t>Pol118</t>
  </si>
  <si>
    <t>Káblové príchytky / objímky 16/25/32mm</t>
  </si>
  <si>
    <t>sada</t>
  </si>
  <si>
    <t>Pol119</t>
  </si>
  <si>
    <t>Označovacie púzdra, označovacia páska / štítky</t>
  </si>
  <si>
    <t>Pol120</t>
  </si>
  <si>
    <t xml:space="preserve">Káblová ryha 1200x500mm, zriadenie betónového lôžka výstražná fólia červenej farby š. 220mm,  zásyp káblovej ryhy, káblová chránička FXP32mm, zatiahnutie kábla do chráničky.</t>
  </si>
  <si>
    <t>Pol121</t>
  </si>
  <si>
    <t xml:space="preserve">Káblová ryha 700x350mm pre zemniaci pás FeZn 120mm2 okolo objektu výstražná fólia červenej farby š. 220mm,  zásyp káblovej ryhy, úprava terénu tr.3.</t>
  </si>
  <si>
    <t>Pol122</t>
  </si>
  <si>
    <t>Vytýčenie trasy káblového vedenia</t>
  </si>
  <si>
    <t>Pol123</t>
  </si>
  <si>
    <t>Zameranie všetkých podzemných inžinierskych sietí v trase výkopu</t>
  </si>
  <si>
    <t>D7</t>
  </si>
  <si>
    <t>Stavebno-montážne práce</t>
  </si>
  <si>
    <t>Pol124</t>
  </si>
  <si>
    <t>Prierazy (do 16cm2)</t>
  </si>
  <si>
    <t>Pol125</t>
  </si>
  <si>
    <t>Rezanie drážok hĺ. 3cm a š. 3cm</t>
  </si>
  <si>
    <t>Pol126</t>
  </si>
  <si>
    <t>Vrtanie/sekanie otvorov inšt. krabíc</t>
  </si>
  <si>
    <t>Pol127</t>
  </si>
  <si>
    <t>Sadrovanie krabíc</t>
  </si>
  <si>
    <t>Pol128</t>
  </si>
  <si>
    <t>Vŕtanie / rezanie / hĺbenie prierazov pre zemniacu tyč, narážanie vibračným kladivom... zásyp, úprava terénu tr. 3, asfaltovanie/betónovanie</t>
  </si>
  <si>
    <t>176</t>
  </si>
  <si>
    <t>D8</t>
  </si>
  <si>
    <t>Ostatné</t>
  </si>
  <si>
    <t>Pol129</t>
  </si>
  <si>
    <t>Napojenie rozvádzačov</t>
  </si>
  <si>
    <t>178</t>
  </si>
  <si>
    <t>Pol130</t>
  </si>
  <si>
    <t>Napojenie ventilátora</t>
  </si>
  <si>
    <t>180</t>
  </si>
  <si>
    <t>Pol131</t>
  </si>
  <si>
    <t>Napojenie a prepojenie slaboprúdových rozvádzačov a zariadení RACK/SLP/...</t>
  </si>
  <si>
    <t>182</t>
  </si>
  <si>
    <t>Pol132</t>
  </si>
  <si>
    <t>Napojenie a prepojenie el. zariadení (EZS, UK...)</t>
  </si>
  <si>
    <t>184</t>
  </si>
  <si>
    <t>Pol133</t>
  </si>
  <si>
    <t>Napojenie a prepojenie el. brány (vjazd, garáž)</t>
  </si>
  <si>
    <t>186</t>
  </si>
  <si>
    <t>Pol134</t>
  </si>
  <si>
    <t>Demontáž pôvodnej inštalácie (rozvádzačov, zariadení,svietidiel, spínačov, zásuviek, káblov, káblových nosných systémov...)</t>
  </si>
  <si>
    <t>188</t>
  </si>
  <si>
    <t>Pol135</t>
  </si>
  <si>
    <t>Konštrukčna (výrobna) dokumentácia</t>
  </si>
  <si>
    <t>5%</t>
  </si>
  <si>
    <t>190</t>
  </si>
  <si>
    <t>Pol136</t>
  </si>
  <si>
    <t>Dokumentácia skutočného vyhotovenia</t>
  </si>
  <si>
    <t>4%</t>
  </si>
  <si>
    <t>192</t>
  </si>
  <si>
    <t>Pol137</t>
  </si>
  <si>
    <t>OPaOS - revízia EZ</t>
  </si>
  <si>
    <t>194</t>
  </si>
  <si>
    <t>Pol140</t>
  </si>
  <si>
    <t>Podružný materiál, doprava</t>
  </si>
  <si>
    <t>3%</t>
  </si>
  <si>
    <t>200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</si>
</sst>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2" fillId="5" borderId="0" xfId="0" applyNumberFormat="1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4" fontId="29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3" borderId="23" xfId="0" applyNumberFormat="1" applyFont="1" applyFill="1" applyBorder="1" applyAlignment="1" applyProtection="1">
      <alignment vertical="center"/>
      <protection locked="0"/>
    </xf>
    <xf numFmtId="4" fontId="20" fillId="3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3" xfId="0" applyFont="1" applyFill="1" applyBorder="1" applyAlignment="1" applyProtection="1">
      <alignment horizontal="center" vertical="center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3" xfId="0" applyFont="1" applyFill="1" applyBorder="1" applyAlignment="1" applyProtection="1">
      <alignment horizontal="left" vertical="center" wrapText="1"/>
      <protection locked="0"/>
    </xf>
    <xf numFmtId="0" fontId="0" fillId="3" borderId="23" xfId="0" applyFont="1" applyFill="1" applyBorder="1" applyAlignment="1" applyProtection="1">
      <alignment horizontal="center" vertical="center" wrapText="1"/>
      <protection locked="0"/>
    </xf>
    <xf numFmtId="167" fontId="0" fillId="3" borderId="23" xfId="0" applyNumberFormat="1" applyFont="1" applyFill="1" applyBorder="1" applyAlignment="1" applyProtection="1">
      <alignment vertical="center"/>
      <protection locked="0"/>
    </xf>
    <xf numFmtId="4" fontId="0" fillId="3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9" fillId="3" borderId="23" xfId="0" applyFont="1" applyFill="1" applyBorder="1" applyAlignment="1" applyProtection="1">
      <alignment horizontal="left" vertical="center"/>
      <protection locked="0"/>
    </xf>
    <xf numFmtId="0" fontId="19" fillId="3" borderId="23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32" fillId="0" borderId="23" xfId="0" applyFont="1" applyBorder="1" applyAlignment="1" applyProtection="1">
      <alignment horizontal="center" vertical="center"/>
      <protection locked="0"/>
    </xf>
    <xf numFmtId="49" fontId="32" fillId="0" borderId="23" xfId="0" applyNumberFormat="1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167" fontId="32" fillId="3" borderId="23" xfId="0" applyNumberFormat="1" applyFont="1" applyFill="1" applyBorder="1" applyAlignment="1" applyProtection="1">
      <alignment vertical="center"/>
      <protection locked="0"/>
    </xf>
    <xf numFmtId="4" fontId="32" fillId="3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  <protection locked="0"/>
    </xf>
    <xf numFmtId="0" fontId="33" fillId="0" borderId="23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47.25" customHeight="1">
      <c r="B23" s="18"/>
      <c r="E23" s="32" t="s">
        <v>35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1" customFormat="1" ht="14.4" customHeight="1">
      <c r="B26" s="18"/>
      <c r="D26" s="34" t="s">
        <v>36</v>
      </c>
      <c r="AK26" s="35">
        <f>ROUND(AG94,2)</f>
        <v>0</v>
      </c>
      <c r="AL26" s="1"/>
      <c r="AM26" s="1"/>
      <c r="AN26" s="1"/>
      <c r="AO26" s="1"/>
      <c r="AR26" s="18"/>
      <c r="BE26" s="27"/>
    </row>
    <row r="27" s="1" customFormat="1" ht="14.4" customHeight="1">
      <c r="B27" s="18"/>
      <c r="D27" s="34" t="s">
        <v>37</v>
      </c>
      <c r="AK27" s="35">
        <f>ROUND(AG103, 2)</f>
        <v>0</v>
      </c>
      <c r="AL27" s="35"/>
      <c r="AM27" s="35"/>
      <c r="AN27" s="35"/>
      <c r="AO27" s="35"/>
      <c r="AR27" s="18"/>
      <c r="BE27" s="27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7"/>
      <c r="BE28" s="27"/>
    </row>
    <row r="29" s="2" customFormat="1" ht="25.92" customHeight="1">
      <c r="A29" s="36"/>
      <c r="B29" s="37"/>
      <c r="C29" s="36"/>
      <c r="D29" s="38" t="s">
        <v>38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40">
        <f>ROUND(AK26 + AK27, 2)</f>
        <v>0</v>
      </c>
      <c r="AL29" s="39"/>
      <c r="AM29" s="39"/>
      <c r="AN29" s="39"/>
      <c r="AO29" s="39"/>
      <c r="AP29" s="36"/>
      <c r="AQ29" s="36"/>
      <c r="AR29" s="37"/>
      <c r="BE29" s="27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7"/>
      <c r="BE30" s="27"/>
    </row>
    <row r="31" s="2" customFormat="1">
      <c r="A31" s="36"/>
      <c r="B31" s="37"/>
      <c r="C31" s="36"/>
      <c r="D31" s="36"/>
      <c r="E31" s="36"/>
      <c r="F31" s="36"/>
      <c r="G31" s="36"/>
      <c r="H31" s="36"/>
      <c r="I31" s="36"/>
      <c r="J31" s="36"/>
      <c r="K31" s="36"/>
      <c r="L31" s="41" t="s">
        <v>39</v>
      </c>
      <c r="M31" s="41"/>
      <c r="N31" s="41"/>
      <c r="O31" s="41"/>
      <c r="P31" s="41"/>
      <c r="Q31" s="36"/>
      <c r="R31" s="36"/>
      <c r="S31" s="36"/>
      <c r="T31" s="36"/>
      <c r="U31" s="36"/>
      <c r="V31" s="36"/>
      <c r="W31" s="41" t="s">
        <v>40</v>
      </c>
      <c r="X31" s="41"/>
      <c r="Y31" s="41"/>
      <c r="Z31" s="41"/>
      <c r="AA31" s="41"/>
      <c r="AB31" s="41"/>
      <c r="AC31" s="41"/>
      <c r="AD31" s="41"/>
      <c r="AE31" s="41"/>
      <c r="AF31" s="36"/>
      <c r="AG31" s="36"/>
      <c r="AH31" s="36"/>
      <c r="AI31" s="36"/>
      <c r="AJ31" s="36"/>
      <c r="AK31" s="41" t="s">
        <v>41</v>
      </c>
      <c r="AL31" s="41"/>
      <c r="AM31" s="41"/>
      <c r="AN31" s="41"/>
      <c r="AO31" s="41"/>
      <c r="AP31" s="36"/>
      <c r="AQ31" s="36"/>
      <c r="AR31" s="37"/>
      <c r="BE31" s="27"/>
    </row>
    <row r="32" s="3" customFormat="1" ht="14.4" customHeight="1">
      <c r="A32" s="3"/>
      <c r="B32" s="42"/>
      <c r="C32" s="3"/>
      <c r="D32" s="28" t="s">
        <v>42</v>
      </c>
      <c r="E32" s="3"/>
      <c r="F32" s="28" t="s">
        <v>43</v>
      </c>
      <c r="G32" s="3"/>
      <c r="H32" s="3"/>
      <c r="I32" s="3"/>
      <c r="J32" s="3"/>
      <c r="K32" s="3"/>
      <c r="L32" s="43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ROUND(AZ94 + SUM(CD103:CD107),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f>ROUND(AV94 + SUM(BY103:BY107), 2)</f>
        <v>0</v>
      </c>
      <c r="AL32" s="3"/>
      <c r="AM32" s="3"/>
      <c r="AN32" s="3"/>
      <c r="AO32" s="3"/>
      <c r="AP32" s="3"/>
      <c r="AQ32" s="3"/>
      <c r="AR32" s="42"/>
      <c r="BE32" s="45"/>
    </row>
    <row r="33" s="3" customFormat="1" ht="14.4" customHeight="1">
      <c r="A33" s="3"/>
      <c r="B33" s="42"/>
      <c r="C33" s="3"/>
      <c r="D33" s="3"/>
      <c r="E33" s="3"/>
      <c r="F33" s="28" t="s">
        <v>44</v>
      </c>
      <c r="G33" s="3"/>
      <c r="H33" s="3"/>
      <c r="I33" s="3"/>
      <c r="J33" s="3"/>
      <c r="K33" s="3"/>
      <c r="L33" s="43">
        <v>0.20000000000000001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ROUND(BA94 + SUM(CE103:CE107),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f>ROUND(AW94 + SUM(BZ103:BZ107), 2)</f>
        <v>0</v>
      </c>
      <c r="AL33" s="3"/>
      <c r="AM33" s="3"/>
      <c r="AN33" s="3"/>
      <c r="AO33" s="3"/>
      <c r="AP33" s="3"/>
      <c r="AQ33" s="3"/>
      <c r="AR33" s="42"/>
      <c r="BE33" s="45"/>
    </row>
    <row r="34" hidden="1" s="3" customFormat="1" ht="14.4" customHeight="1">
      <c r="A34" s="3"/>
      <c r="B34" s="42"/>
      <c r="C34" s="3"/>
      <c r="D34" s="3"/>
      <c r="E34" s="3"/>
      <c r="F34" s="28" t="s">
        <v>45</v>
      </c>
      <c r="G34" s="3"/>
      <c r="H34" s="3"/>
      <c r="I34" s="3"/>
      <c r="J34" s="3"/>
      <c r="K34" s="3"/>
      <c r="L34" s="43">
        <v>0.20000000000000001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44">
        <f>ROUND(BB94 + SUM(CF103:CF107), 2)</f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44">
        <v>0</v>
      </c>
      <c r="AL34" s="3"/>
      <c r="AM34" s="3"/>
      <c r="AN34" s="3"/>
      <c r="AO34" s="3"/>
      <c r="AP34" s="3"/>
      <c r="AQ34" s="3"/>
      <c r="AR34" s="42"/>
      <c r="BE34" s="45"/>
    </row>
    <row r="35" hidden="1" s="3" customFormat="1" ht="14.4" customHeight="1">
      <c r="A35" s="3"/>
      <c r="B35" s="42"/>
      <c r="C35" s="3"/>
      <c r="D35" s="3"/>
      <c r="E35" s="3"/>
      <c r="F35" s="28" t="s">
        <v>46</v>
      </c>
      <c r="G35" s="3"/>
      <c r="H35" s="3"/>
      <c r="I35" s="3"/>
      <c r="J35" s="3"/>
      <c r="K35" s="3"/>
      <c r="L35" s="43">
        <v>0.20000000000000001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44">
        <f>ROUND(BC94 + SUM(CG103:CG107), 2)</f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44">
        <v>0</v>
      </c>
      <c r="AL35" s="3"/>
      <c r="AM35" s="3"/>
      <c r="AN35" s="3"/>
      <c r="AO35" s="3"/>
      <c r="AP35" s="3"/>
      <c r="AQ35" s="3"/>
      <c r="AR35" s="42"/>
      <c r="BE35" s="3"/>
    </row>
    <row r="36" hidden="1" s="3" customFormat="1" ht="14.4" customHeight="1">
      <c r="A36" s="3"/>
      <c r="B36" s="42"/>
      <c r="C36" s="3"/>
      <c r="D36" s="3"/>
      <c r="E36" s="3"/>
      <c r="F36" s="28" t="s">
        <v>47</v>
      </c>
      <c r="G36" s="3"/>
      <c r="H36" s="3"/>
      <c r="I36" s="3"/>
      <c r="J36" s="3"/>
      <c r="K36" s="3"/>
      <c r="L36" s="43"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44">
        <f>ROUND(BD94 + SUM(CH103:CH107), 2)</f>
        <v>0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44">
        <v>0</v>
      </c>
      <c r="AL36" s="3"/>
      <c r="AM36" s="3"/>
      <c r="AN36" s="3"/>
      <c r="AO36" s="3"/>
      <c r="AP36" s="3"/>
      <c r="AQ36" s="3"/>
      <c r="AR36" s="42"/>
      <c r="BE36" s="3"/>
    </row>
    <row r="37" s="2" customFormat="1" ht="6.96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2" customFormat="1" ht="25.92" customHeight="1">
      <c r="A38" s="36"/>
      <c r="B38" s="37"/>
      <c r="C38" s="46"/>
      <c r="D38" s="47" t="s">
        <v>48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 t="s">
        <v>49</v>
      </c>
      <c r="U38" s="48"/>
      <c r="V38" s="48"/>
      <c r="W38" s="48"/>
      <c r="X38" s="50" t="s">
        <v>50</v>
      </c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51">
        <f>SUM(AK29:AK36)</f>
        <v>0</v>
      </c>
      <c r="AL38" s="48"/>
      <c r="AM38" s="48"/>
      <c r="AN38" s="48"/>
      <c r="AO38" s="52"/>
      <c r="AP38" s="46"/>
      <c r="AQ38" s="46"/>
      <c r="AR38" s="37"/>
      <c r="BE38" s="36"/>
    </row>
    <row r="39" s="2" customFormat="1" ht="6.96" customHeight="1">
      <c r="A39" s="36"/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7"/>
      <c r="B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7"/>
      <c r="BE40" s="36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3"/>
      <c r="D49" s="54" t="s">
        <v>51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52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6"/>
      <c r="B60" s="37"/>
      <c r="C60" s="36"/>
      <c r="D60" s="56" t="s">
        <v>53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54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53</v>
      </c>
      <c r="AI60" s="39"/>
      <c r="AJ60" s="39"/>
      <c r="AK60" s="39"/>
      <c r="AL60" s="39"/>
      <c r="AM60" s="56" t="s">
        <v>54</v>
      </c>
      <c r="AN60" s="39"/>
      <c r="AO60" s="39"/>
      <c r="AP60" s="36"/>
      <c r="AQ60" s="36"/>
      <c r="AR60" s="37"/>
      <c r="BE60" s="36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6"/>
      <c r="B64" s="37"/>
      <c r="C64" s="36"/>
      <c r="D64" s="54" t="s">
        <v>55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56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6"/>
      <c r="B75" s="37"/>
      <c r="C75" s="36"/>
      <c r="D75" s="56" t="s">
        <v>53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54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53</v>
      </c>
      <c r="AI75" s="39"/>
      <c r="AJ75" s="39"/>
      <c r="AK75" s="39"/>
      <c r="AL75" s="39"/>
      <c r="AM75" s="56" t="s">
        <v>54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19" t="s">
        <v>57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2021MH097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15</v>
      </c>
      <c r="D85" s="5"/>
      <c r="E85" s="5"/>
      <c r="F85" s="5"/>
      <c r="G85" s="5"/>
      <c r="H85" s="5"/>
      <c r="I85" s="5"/>
      <c r="J85" s="5"/>
      <c r="K85" s="5"/>
      <c r="L85" s="65" t="str">
        <f>K6</f>
        <v>REKONŠTRUKCIA A PRÍSTAVBA STREDISKA ČISTOTY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28" t="s">
        <v>19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 xml:space="preserve">Rustaveliho 7725/10, k.ú. Rača, 831 06  Bratislava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21</v>
      </c>
      <c r="AJ87" s="36"/>
      <c r="AK87" s="36"/>
      <c r="AL87" s="36"/>
      <c r="AM87" s="67" t="str">
        <f>IF(AN8= "","",AN8)</f>
        <v>30. 5. 2021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5.15" customHeight="1">
      <c r="A89" s="36"/>
      <c r="B89" s="37"/>
      <c r="C89" s="28" t="s">
        <v>23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>Mestská časť Bratislava - Rača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29</v>
      </c>
      <c r="AJ89" s="36"/>
      <c r="AK89" s="36"/>
      <c r="AL89" s="36"/>
      <c r="AM89" s="68" t="str">
        <f>IF(E17="","",E17)</f>
        <v>RB ARCHITECTS s.r.o.</v>
      </c>
      <c r="AN89" s="4"/>
      <c r="AO89" s="4"/>
      <c r="AP89" s="4"/>
      <c r="AQ89" s="36"/>
      <c r="AR89" s="37"/>
      <c r="AS89" s="69" t="s">
        <v>58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5.15" customHeight="1">
      <c r="A90" s="36"/>
      <c r="B90" s="37"/>
      <c r="C90" s="28" t="s">
        <v>27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32</v>
      </c>
      <c r="AJ90" s="36"/>
      <c r="AK90" s="36"/>
      <c r="AL90" s="36"/>
      <c r="AM90" s="68" t="str">
        <f>IF(E20="","",E20)</f>
        <v>Ing. Hornok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59</v>
      </c>
      <c r="D92" s="78"/>
      <c r="E92" s="78"/>
      <c r="F92" s="78"/>
      <c r="G92" s="78"/>
      <c r="H92" s="79"/>
      <c r="I92" s="80" t="s">
        <v>60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61</v>
      </c>
      <c r="AH92" s="78"/>
      <c r="AI92" s="78"/>
      <c r="AJ92" s="78"/>
      <c r="AK92" s="78"/>
      <c r="AL92" s="78"/>
      <c r="AM92" s="78"/>
      <c r="AN92" s="80" t="s">
        <v>62</v>
      </c>
      <c r="AO92" s="78"/>
      <c r="AP92" s="82"/>
      <c r="AQ92" s="83" t="s">
        <v>63</v>
      </c>
      <c r="AR92" s="37"/>
      <c r="AS92" s="84" t="s">
        <v>64</v>
      </c>
      <c r="AT92" s="85" t="s">
        <v>65</v>
      </c>
      <c r="AU92" s="85" t="s">
        <v>66</v>
      </c>
      <c r="AV92" s="85" t="s">
        <v>67</v>
      </c>
      <c r="AW92" s="85" t="s">
        <v>68</v>
      </c>
      <c r="AX92" s="85" t="s">
        <v>69</v>
      </c>
      <c r="AY92" s="85" t="s">
        <v>70</v>
      </c>
      <c r="AZ92" s="85" t="s">
        <v>71</v>
      </c>
      <c r="BA92" s="85" t="s">
        <v>72</v>
      </c>
      <c r="BB92" s="85" t="s">
        <v>73</v>
      </c>
      <c r="BC92" s="85" t="s">
        <v>74</v>
      </c>
      <c r="BD92" s="86" t="s">
        <v>75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76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ROUND(SUM(AG95:AG101),2)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ROUND(SUM(AS95:AS101),2)</f>
        <v>0</v>
      </c>
      <c r="AT94" s="97">
        <f>ROUND(SUM(AV94:AW94),2)</f>
        <v>0</v>
      </c>
      <c r="AU94" s="98">
        <f>ROUND(SUM(AU95:AU101),5)</f>
        <v>0</v>
      </c>
      <c r="AV94" s="97">
        <f>ROUND(AZ94*L32,2)</f>
        <v>0</v>
      </c>
      <c r="AW94" s="97">
        <f>ROUND(BA94*L33,2)</f>
        <v>0</v>
      </c>
      <c r="AX94" s="97">
        <f>ROUND(BB94*L32,2)</f>
        <v>0</v>
      </c>
      <c r="AY94" s="97">
        <f>ROUND(BC94*L33,2)</f>
        <v>0</v>
      </c>
      <c r="AZ94" s="97">
        <f>ROUND(SUM(AZ95:AZ101),2)</f>
        <v>0</v>
      </c>
      <c r="BA94" s="97">
        <f>ROUND(SUM(BA95:BA101),2)</f>
        <v>0</v>
      </c>
      <c r="BB94" s="97">
        <f>ROUND(SUM(BB95:BB101),2)</f>
        <v>0</v>
      </c>
      <c r="BC94" s="97">
        <f>ROUND(SUM(BC95:BC101),2)</f>
        <v>0</v>
      </c>
      <c r="BD94" s="99">
        <f>ROUND(SUM(BD95:BD101),2)</f>
        <v>0</v>
      </c>
      <c r="BE94" s="6"/>
      <c r="BS94" s="100" t="s">
        <v>77</v>
      </c>
      <c r="BT94" s="100" t="s">
        <v>78</v>
      </c>
      <c r="BU94" s="101" t="s">
        <v>79</v>
      </c>
      <c r="BV94" s="100" t="s">
        <v>80</v>
      </c>
      <c r="BW94" s="100" t="s">
        <v>4</v>
      </c>
      <c r="BX94" s="100" t="s">
        <v>81</v>
      </c>
      <c r="CL94" s="100" t="s">
        <v>1</v>
      </c>
    </row>
    <row r="95" s="7" customFormat="1" ht="24.75" customHeight="1">
      <c r="A95" s="102" t="s">
        <v>82</v>
      </c>
      <c r="B95" s="103"/>
      <c r="C95" s="104"/>
      <c r="D95" s="105" t="s">
        <v>83</v>
      </c>
      <c r="E95" s="105"/>
      <c r="F95" s="105"/>
      <c r="G95" s="105"/>
      <c r="H95" s="105"/>
      <c r="I95" s="106"/>
      <c r="J95" s="105" t="s">
        <v>84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'SO.01.1.1 - Statika - Hla...'!J32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85</v>
      </c>
      <c r="AR95" s="103"/>
      <c r="AS95" s="109">
        <v>0</v>
      </c>
      <c r="AT95" s="110">
        <f>ROUND(SUM(AV95:AW95),2)</f>
        <v>0</v>
      </c>
      <c r="AU95" s="111">
        <f>'SO.01.1.1 - Statika - Hla...'!P133</f>
        <v>0</v>
      </c>
      <c r="AV95" s="110">
        <f>'SO.01.1.1 - Statika - Hla...'!J35</f>
        <v>0</v>
      </c>
      <c r="AW95" s="110">
        <f>'SO.01.1.1 - Statika - Hla...'!J36</f>
        <v>0</v>
      </c>
      <c r="AX95" s="110">
        <f>'SO.01.1.1 - Statika - Hla...'!J37</f>
        <v>0</v>
      </c>
      <c r="AY95" s="110">
        <f>'SO.01.1.1 - Statika - Hla...'!J38</f>
        <v>0</v>
      </c>
      <c r="AZ95" s="110">
        <f>'SO.01.1.1 - Statika - Hla...'!F35</f>
        <v>0</v>
      </c>
      <c r="BA95" s="110">
        <f>'SO.01.1.1 - Statika - Hla...'!F36</f>
        <v>0</v>
      </c>
      <c r="BB95" s="110">
        <f>'SO.01.1.1 - Statika - Hla...'!F37</f>
        <v>0</v>
      </c>
      <c r="BC95" s="110">
        <f>'SO.01.1.1 - Statika - Hla...'!F38</f>
        <v>0</v>
      </c>
      <c r="BD95" s="112">
        <f>'SO.01.1.1 - Statika - Hla...'!F39</f>
        <v>0</v>
      </c>
      <c r="BE95" s="7"/>
      <c r="BT95" s="113" t="s">
        <v>86</v>
      </c>
      <c r="BV95" s="113" t="s">
        <v>80</v>
      </c>
      <c r="BW95" s="113" t="s">
        <v>87</v>
      </c>
      <c r="BX95" s="113" t="s">
        <v>4</v>
      </c>
      <c r="CL95" s="113" t="s">
        <v>1</v>
      </c>
      <c r="CM95" s="113" t="s">
        <v>78</v>
      </c>
    </row>
    <row r="96" s="7" customFormat="1" ht="24.75" customHeight="1">
      <c r="A96" s="102" t="s">
        <v>82</v>
      </c>
      <c r="B96" s="103"/>
      <c r="C96" s="104"/>
      <c r="D96" s="105" t="s">
        <v>88</v>
      </c>
      <c r="E96" s="105"/>
      <c r="F96" s="105"/>
      <c r="G96" s="105"/>
      <c r="H96" s="105"/>
      <c r="I96" s="106"/>
      <c r="J96" s="105" t="s">
        <v>89</v>
      </c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7">
        <f>'SO.01.1.2 - Statika - Prí...'!J32</f>
        <v>0</v>
      </c>
      <c r="AH96" s="106"/>
      <c r="AI96" s="106"/>
      <c r="AJ96" s="106"/>
      <c r="AK96" s="106"/>
      <c r="AL96" s="106"/>
      <c r="AM96" s="106"/>
      <c r="AN96" s="107">
        <f>SUM(AG96,AT96)</f>
        <v>0</v>
      </c>
      <c r="AO96" s="106"/>
      <c r="AP96" s="106"/>
      <c r="AQ96" s="108" t="s">
        <v>85</v>
      </c>
      <c r="AR96" s="103"/>
      <c r="AS96" s="109">
        <v>0</v>
      </c>
      <c r="AT96" s="110">
        <f>ROUND(SUM(AV96:AW96),2)</f>
        <v>0</v>
      </c>
      <c r="AU96" s="111">
        <f>'SO.01.1.2 - Statika - Prí...'!P136</f>
        <v>0</v>
      </c>
      <c r="AV96" s="110">
        <f>'SO.01.1.2 - Statika - Prí...'!J35</f>
        <v>0</v>
      </c>
      <c r="AW96" s="110">
        <f>'SO.01.1.2 - Statika - Prí...'!J36</f>
        <v>0</v>
      </c>
      <c r="AX96" s="110">
        <f>'SO.01.1.2 - Statika - Prí...'!J37</f>
        <v>0</v>
      </c>
      <c r="AY96" s="110">
        <f>'SO.01.1.2 - Statika - Prí...'!J38</f>
        <v>0</v>
      </c>
      <c r="AZ96" s="110">
        <f>'SO.01.1.2 - Statika - Prí...'!F35</f>
        <v>0</v>
      </c>
      <c r="BA96" s="110">
        <f>'SO.01.1.2 - Statika - Prí...'!F36</f>
        <v>0</v>
      </c>
      <c r="BB96" s="110">
        <f>'SO.01.1.2 - Statika - Prí...'!F37</f>
        <v>0</v>
      </c>
      <c r="BC96" s="110">
        <f>'SO.01.1.2 - Statika - Prí...'!F38</f>
        <v>0</v>
      </c>
      <c r="BD96" s="112">
        <f>'SO.01.1.2 - Statika - Prí...'!F39</f>
        <v>0</v>
      </c>
      <c r="BE96" s="7"/>
      <c r="BT96" s="113" t="s">
        <v>86</v>
      </c>
      <c r="BV96" s="113" t="s">
        <v>80</v>
      </c>
      <c r="BW96" s="113" t="s">
        <v>90</v>
      </c>
      <c r="BX96" s="113" t="s">
        <v>4</v>
      </c>
      <c r="CL96" s="113" t="s">
        <v>1</v>
      </c>
      <c r="CM96" s="113" t="s">
        <v>78</v>
      </c>
    </row>
    <row r="97" s="7" customFormat="1" ht="24.75" customHeight="1">
      <c r="A97" s="102" t="s">
        <v>82</v>
      </c>
      <c r="B97" s="103"/>
      <c r="C97" s="104"/>
      <c r="D97" s="105" t="s">
        <v>91</v>
      </c>
      <c r="E97" s="105"/>
      <c r="F97" s="105"/>
      <c r="G97" s="105"/>
      <c r="H97" s="105"/>
      <c r="I97" s="106"/>
      <c r="J97" s="105" t="s">
        <v>92</v>
      </c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7">
        <f>'SO.01.2.1 - Architektúra ...'!J32</f>
        <v>0</v>
      </c>
      <c r="AH97" s="106"/>
      <c r="AI97" s="106"/>
      <c r="AJ97" s="106"/>
      <c r="AK97" s="106"/>
      <c r="AL97" s="106"/>
      <c r="AM97" s="106"/>
      <c r="AN97" s="107">
        <f>SUM(AG97,AT97)</f>
        <v>0</v>
      </c>
      <c r="AO97" s="106"/>
      <c r="AP97" s="106"/>
      <c r="AQ97" s="108" t="s">
        <v>85</v>
      </c>
      <c r="AR97" s="103"/>
      <c r="AS97" s="109">
        <v>0</v>
      </c>
      <c r="AT97" s="110">
        <f>ROUND(SUM(AV97:AW97),2)</f>
        <v>0</v>
      </c>
      <c r="AU97" s="111">
        <f>'SO.01.2.1 - Architektúra ...'!P144</f>
        <v>0</v>
      </c>
      <c r="AV97" s="110">
        <f>'SO.01.2.1 - Architektúra ...'!J35</f>
        <v>0</v>
      </c>
      <c r="AW97" s="110">
        <f>'SO.01.2.1 - Architektúra ...'!J36</f>
        <v>0</v>
      </c>
      <c r="AX97" s="110">
        <f>'SO.01.2.1 - Architektúra ...'!J37</f>
        <v>0</v>
      </c>
      <c r="AY97" s="110">
        <f>'SO.01.2.1 - Architektúra ...'!J38</f>
        <v>0</v>
      </c>
      <c r="AZ97" s="110">
        <f>'SO.01.2.1 - Architektúra ...'!F35</f>
        <v>0</v>
      </c>
      <c r="BA97" s="110">
        <f>'SO.01.2.1 - Architektúra ...'!F36</f>
        <v>0</v>
      </c>
      <c r="BB97" s="110">
        <f>'SO.01.2.1 - Architektúra ...'!F37</f>
        <v>0</v>
      </c>
      <c r="BC97" s="110">
        <f>'SO.01.2.1 - Architektúra ...'!F38</f>
        <v>0</v>
      </c>
      <c r="BD97" s="112">
        <f>'SO.01.2.1 - Architektúra ...'!F39</f>
        <v>0</v>
      </c>
      <c r="BE97" s="7"/>
      <c r="BT97" s="113" t="s">
        <v>86</v>
      </c>
      <c r="BV97" s="113" t="s">
        <v>80</v>
      </c>
      <c r="BW97" s="113" t="s">
        <v>93</v>
      </c>
      <c r="BX97" s="113" t="s">
        <v>4</v>
      </c>
      <c r="CL97" s="113" t="s">
        <v>1</v>
      </c>
      <c r="CM97" s="113" t="s">
        <v>78</v>
      </c>
    </row>
    <row r="98" s="7" customFormat="1" ht="24.75" customHeight="1">
      <c r="A98" s="102" t="s">
        <v>82</v>
      </c>
      <c r="B98" s="103"/>
      <c r="C98" s="104"/>
      <c r="D98" s="105" t="s">
        <v>94</v>
      </c>
      <c r="E98" s="105"/>
      <c r="F98" s="105"/>
      <c r="G98" s="105"/>
      <c r="H98" s="105"/>
      <c r="I98" s="106"/>
      <c r="J98" s="105" t="s">
        <v>95</v>
      </c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7">
        <f>'SO.01.2.2 - Architektúra ...'!J32</f>
        <v>0</v>
      </c>
      <c r="AH98" s="106"/>
      <c r="AI98" s="106"/>
      <c r="AJ98" s="106"/>
      <c r="AK98" s="106"/>
      <c r="AL98" s="106"/>
      <c r="AM98" s="106"/>
      <c r="AN98" s="107">
        <f>SUM(AG98,AT98)</f>
        <v>0</v>
      </c>
      <c r="AO98" s="106"/>
      <c r="AP98" s="106"/>
      <c r="AQ98" s="108" t="s">
        <v>85</v>
      </c>
      <c r="AR98" s="103"/>
      <c r="AS98" s="109">
        <v>0</v>
      </c>
      <c r="AT98" s="110">
        <f>ROUND(SUM(AV98:AW98),2)</f>
        <v>0</v>
      </c>
      <c r="AU98" s="111">
        <f>'SO.01.2.2 - Architektúra ...'!P135</f>
        <v>0</v>
      </c>
      <c r="AV98" s="110">
        <f>'SO.01.2.2 - Architektúra ...'!J35</f>
        <v>0</v>
      </c>
      <c r="AW98" s="110">
        <f>'SO.01.2.2 - Architektúra ...'!J36</f>
        <v>0</v>
      </c>
      <c r="AX98" s="110">
        <f>'SO.01.2.2 - Architektúra ...'!J37</f>
        <v>0</v>
      </c>
      <c r="AY98" s="110">
        <f>'SO.01.2.2 - Architektúra ...'!J38</f>
        <v>0</v>
      </c>
      <c r="AZ98" s="110">
        <f>'SO.01.2.2 - Architektúra ...'!F35</f>
        <v>0</v>
      </c>
      <c r="BA98" s="110">
        <f>'SO.01.2.2 - Architektúra ...'!F36</f>
        <v>0</v>
      </c>
      <c r="BB98" s="110">
        <f>'SO.01.2.2 - Architektúra ...'!F37</f>
        <v>0</v>
      </c>
      <c r="BC98" s="110">
        <f>'SO.01.2.2 - Architektúra ...'!F38</f>
        <v>0</v>
      </c>
      <c r="BD98" s="112">
        <f>'SO.01.2.2 - Architektúra ...'!F39</f>
        <v>0</v>
      </c>
      <c r="BE98" s="7"/>
      <c r="BT98" s="113" t="s">
        <v>86</v>
      </c>
      <c r="BV98" s="113" t="s">
        <v>80</v>
      </c>
      <c r="BW98" s="113" t="s">
        <v>96</v>
      </c>
      <c r="BX98" s="113" t="s">
        <v>4</v>
      </c>
      <c r="CL98" s="113" t="s">
        <v>1</v>
      </c>
      <c r="CM98" s="113" t="s">
        <v>78</v>
      </c>
    </row>
    <row r="99" s="7" customFormat="1" ht="16.5" customHeight="1">
      <c r="A99" s="102" t="s">
        <v>82</v>
      </c>
      <c r="B99" s="103"/>
      <c r="C99" s="104"/>
      <c r="D99" s="105" t="s">
        <v>97</v>
      </c>
      <c r="E99" s="105"/>
      <c r="F99" s="105"/>
      <c r="G99" s="105"/>
      <c r="H99" s="105"/>
      <c r="I99" s="106"/>
      <c r="J99" s="105" t="s">
        <v>98</v>
      </c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7">
        <f>'SO.01.3 - Zdravotechnika'!J32</f>
        <v>0</v>
      </c>
      <c r="AH99" s="106"/>
      <c r="AI99" s="106"/>
      <c r="AJ99" s="106"/>
      <c r="AK99" s="106"/>
      <c r="AL99" s="106"/>
      <c r="AM99" s="106"/>
      <c r="AN99" s="107">
        <f>SUM(AG99,AT99)</f>
        <v>0</v>
      </c>
      <c r="AO99" s="106"/>
      <c r="AP99" s="106"/>
      <c r="AQ99" s="108" t="s">
        <v>85</v>
      </c>
      <c r="AR99" s="103"/>
      <c r="AS99" s="109">
        <v>0</v>
      </c>
      <c r="AT99" s="110">
        <f>ROUND(SUM(AV99:AW99),2)</f>
        <v>0</v>
      </c>
      <c r="AU99" s="111">
        <f>'SO.01.3 - Zdravotechnika'!P139</f>
        <v>0</v>
      </c>
      <c r="AV99" s="110">
        <f>'SO.01.3 - Zdravotechnika'!J35</f>
        <v>0</v>
      </c>
      <c r="AW99" s="110">
        <f>'SO.01.3 - Zdravotechnika'!J36</f>
        <v>0</v>
      </c>
      <c r="AX99" s="110">
        <f>'SO.01.3 - Zdravotechnika'!J37</f>
        <v>0</v>
      </c>
      <c r="AY99" s="110">
        <f>'SO.01.3 - Zdravotechnika'!J38</f>
        <v>0</v>
      </c>
      <c r="AZ99" s="110">
        <f>'SO.01.3 - Zdravotechnika'!F35</f>
        <v>0</v>
      </c>
      <c r="BA99" s="110">
        <f>'SO.01.3 - Zdravotechnika'!F36</f>
        <v>0</v>
      </c>
      <c r="BB99" s="110">
        <f>'SO.01.3 - Zdravotechnika'!F37</f>
        <v>0</v>
      </c>
      <c r="BC99" s="110">
        <f>'SO.01.3 - Zdravotechnika'!F38</f>
        <v>0</v>
      </c>
      <c r="BD99" s="112">
        <f>'SO.01.3 - Zdravotechnika'!F39</f>
        <v>0</v>
      </c>
      <c r="BE99" s="7"/>
      <c r="BT99" s="113" t="s">
        <v>86</v>
      </c>
      <c r="BV99" s="113" t="s">
        <v>80</v>
      </c>
      <c r="BW99" s="113" t="s">
        <v>99</v>
      </c>
      <c r="BX99" s="113" t="s">
        <v>4</v>
      </c>
      <c r="CL99" s="113" t="s">
        <v>1</v>
      </c>
      <c r="CM99" s="113" t="s">
        <v>78</v>
      </c>
    </row>
    <row r="100" s="7" customFormat="1" ht="16.5" customHeight="1">
      <c r="A100" s="102" t="s">
        <v>82</v>
      </c>
      <c r="B100" s="103"/>
      <c r="C100" s="104"/>
      <c r="D100" s="105" t="s">
        <v>100</v>
      </c>
      <c r="E100" s="105"/>
      <c r="F100" s="105"/>
      <c r="G100" s="105"/>
      <c r="H100" s="105"/>
      <c r="I100" s="106"/>
      <c r="J100" s="105" t="s">
        <v>101</v>
      </c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7">
        <f>'SO.01.4 - Vykurovanie'!J32</f>
        <v>0</v>
      </c>
      <c r="AH100" s="106"/>
      <c r="AI100" s="106"/>
      <c r="AJ100" s="106"/>
      <c r="AK100" s="106"/>
      <c r="AL100" s="106"/>
      <c r="AM100" s="106"/>
      <c r="AN100" s="107">
        <f>SUM(AG100,AT100)</f>
        <v>0</v>
      </c>
      <c r="AO100" s="106"/>
      <c r="AP100" s="106"/>
      <c r="AQ100" s="108" t="s">
        <v>85</v>
      </c>
      <c r="AR100" s="103"/>
      <c r="AS100" s="109">
        <v>0</v>
      </c>
      <c r="AT100" s="110">
        <f>ROUND(SUM(AV100:AW100),2)</f>
        <v>0</v>
      </c>
      <c r="AU100" s="111">
        <f>'SO.01.4 - Vykurovanie'!P129</f>
        <v>0</v>
      </c>
      <c r="AV100" s="110">
        <f>'SO.01.4 - Vykurovanie'!J35</f>
        <v>0</v>
      </c>
      <c r="AW100" s="110">
        <f>'SO.01.4 - Vykurovanie'!J36</f>
        <v>0</v>
      </c>
      <c r="AX100" s="110">
        <f>'SO.01.4 - Vykurovanie'!J37</f>
        <v>0</v>
      </c>
      <c r="AY100" s="110">
        <f>'SO.01.4 - Vykurovanie'!J38</f>
        <v>0</v>
      </c>
      <c r="AZ100" s="110">
        <f>'SO.01.4 - Vykurovanie'!F35</f>
        <v>0</v>
      </c>
      <c r="BA100" s="110">
        <f>'SO.01.4 - Vykurovanie'!F36</f>
        <v>0</v>
      </c>
      <c r="BB100" s="110">
        <f>'SO.01.4 - Vykurovanie'!F37</f>
        <v>0</v>
      </c>
      <c r="BC100" s="110">
        <f>'SO.01.4 - Vykurovanie'!F38</f>
        <v>0</v>
      </c>
      <c r="BD100" s="112">
        <f>'SO.01.4 - Vykurovanie'!F39</f>
        <v>0</v>
      </c>
      <c r="BE100" s="7"/>
      <c r="BT100" s="113" t="s">
        <v>86</v>
      </c>
      <c r="BV100" s="113" t="s">
        <v>80</v>
      </c>
      <c r="BW100" s="113" t="s">
        <v>102</v>
      </c>
      <c r="BX100" s="113" t="s">
        <v>4</v>
      </c>
      <c r="CL100" s="113" t="s">
        <v>1</v>
      </c>
      <c r="CM100" s="113" t="s">
        <v>78</v>
      </c>
    </row>
    <row r="101" s="7" customFormat="1" ht="16.5" customHeight="1">
      <c r="A101" s="102" t="s">
        <v>82</v>
      </c>
      <c r="B101" s="103"/>
      <c r="C101" s="104"/>
      <c r="D101" s="105" t="s">
        <v>103</v>
      </c>
      <c r="E101" s="105"/>
      <c r="F101" s="105"/>
      <c r="G101" s="105"/>
      <c r="H101" s="105"/>
      <c r="I101" s="106"/>
      <c r="J101" s="105" t="s">
        <v>104</v>
      </c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7">
        <f>'SO.01.5 - Elektroinštalácia'!J32</f>
        <v>0</v>
      </c>
      <c r="AH101" s="106"/>
      <c r="AI101" s="106"/>
      <c r="AJ101" s="106"/>
      <c r="AK101" s="106"/>
      <c r="AL101" s="106"/>
      <c r="AM101" s="106"/>
      <c r="AN101" s="107">
        <f>SUM(AG101,AT101)</f>
        <v>0</v>
      </c>
      <c r="AO101" s="106"/>
      <c r="AP101" s="106"/>
      <c r="AQ101" s="108" t="s">
        <v>85</v>
      </c>
      <c r="AR101" s="103"/>
      <c r="AS101" s="114">
        <v>0</v>
      </c>
      <c r="AT101" s="115">
        <f>ROUND(SUM(AV101:AW101),2)</f>
        <v>0</v>
      </c>
      <c r="AU101" s="116">
        <f>'SO.01.5 - Elektroinštalácia'!P135</f>
        <v>0</v>
      </c>
      <c r="AV101" s="115">
        <f>'SO.01.5 - Elektroinštalácia'!J35</f>
        <v>0</v>
      </c>
      <c r="AW101" s="115">
        <f>'SO.01.5 - Elektroinštalácia'!J36</f>
        <v>0</v>
      </c>
      <c r="AX101" s="115">
        <f>'SO.01.5 - Elektroinštalácia'!J37</f>
        <v>0</v>
      </c>
      <c r="AY101" s="115">
        <f>'SO.01.5 - Elektroinštalácia'!J38</f>
        <v>0</v>
      </c>
      <c r="AZ101" s="115">
        <f>'SO.01.5 - Elektroinštalácia'!F35</f>
        <v>0</v>
      </c>
      <c r="BA101" s="115">
        <f>'SO.01.5 - Elektroinštalácia'!F36</f>
        <v>0</v>
      </c>
      <c r="BB101" s="115">
        <f>'SO.01.5 - Elektroinštalácia'!F37</f>
        <v>0</v>
      </c>
      <c r="BC101" s="115">
        <f>'SO.01.5 - Elektroinštalácia'!F38</f>
        <v>0</v>
      </c>
      <c r="BD101" s="117">
        <f>'SO.01.5 - Elektroinštalácia'!F39</f>
        <v>0</v>
      </c>
      <c r="BE101" s="7"/>
      <c r="BT101" s="113" t="s">
        <v>86</v>
      </c>
      <c r="BV101" s="113" t="s">
        <v>80</v>
      </c>
      <c r="BW101" s="113" t="s">
        <v>105</v>
      </c>
      <c r="BX101" s="113" t="s">
        <v>4</v>
      </c>
      <c r="CL101" s="113" t="s">
        <v>1</v>
      </c>
      <c r="CM101" s="113" t="s">
        <v>78</v>
      </c>
    </row>
    <row r="102">
      <c r="B102" s="18"/>
      <c r="AR102" s="18"/>
    </row>
    <row r="103" s="2" customFormat="1" ht="30" customHeight="1">
      <c r="A103" s="36"/>
      <c r="B103" s="37"/>
      <c r="C103" s="91" t="s">
        <v>106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94">
        <f>ROUND(SUM(AG104:AG107), 2)</f>
        <v>0</v>
      </c>
      <c r="AH103" s="94"/>
      <c r="AI103" s="94"/>
      <c r="AJ103" s="94"/>
      <c r="AK103" s="94"/>
      <c r="AL103" s="94"/>
      <c r="AM103" s="94"/>
      <c r="AN103" s="94">
        <f>ROUND(SUM(AN104:AN107), 2)</f>
        <v>0</v>
      </c>
      <c r="AO103" s="94"/>
      <c r="AP103" s="94"/>
      <c r="AQ103" s="118"/>
      <c r="AR103" s="37"/>
      <c r="AS103" s="84" t="s">
        <v>107</v>
      </c>
      <c r="AT103" s="85" t="s">
        <v>108</v>
      </c>
      <c r="AU103" s="85" t="s">
        <v>42</v>
      </c>
      <c r="AV103" s="86" t="s">
        <v>65</v>
      </c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="2" customFormat="1" ht="19.92" customHeight="1">
      <c r="A104" s="36"/>
      <c r="B104" s="37"/>
      <c r="C104" s="36"/>
      <c r="D104" s="119" t="s">
        <v>109</v>
      </c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36"/>
      <c r="AD104" s="36"/>
      <c r="AE104" s="36"/>
      <c r="AF104" s="36"/>
      <c r="AG104" s="120">
        <f>ROUND(AG94 * AS104, 2)</f>
        <v>0</v>
      </c>
      <c r="AH104" s="121"/>
      <c r="AI104" s="121"/>
      <c r="AJ104" s="121"/>
      <c r="AK104" s="121"/>
      <c r="AL104" s="121"/>
      <c r="AM104" s="121"/>
      <c r="AN104" s="121">
        <f>ROUND(AG104 + AV104, 2)</f>
        <v>0</v>
      </c>
      <c r="AO104" s="121"/>
      <c r="AP104" s="121"/>
      <c r="AQ104" s="36"/>
      <c r="AR104" s="37"/>
      <c r="AS104" s="122">
        <v>0</v>
      </c>
      <c r="AT104" s="123" t="s">
        <v>110</v>
      </c>
      <c r="AU104" s="123" t="s">
        <v>43</v>
      </c>
      <c r="AV104" s="124">
        <f>ROUND(IF(AU104="základná",AG104*L32,IF(AU104="znížená",AG104*L33,0)), 2)</f>
        <v>0</v>
      </c>
      <c r="AW104" s="36"/>
      <c r="AX104" s="36"/>
      <c r="AY104" s="36"/>
      <c r="AZ104" s="36"/>
      <c r="BA104" s="36"/>
      <c r="BB104" s="36"/>
      <c r="BC104" s="36"/>
      <c r="BD104" s="36"/>
      <c r="BE104" s="36"/>
      <c r="BV104" s="15" t="s">
        <v>111</v>
      </c>
      <c r="BY104" s="125">
        <f>IF(AU104="základná",AV104,0)</f>
        <v>0</v>
      </c>
      <c r="BZ104" s="125">
        <f>IF(AU104="znížená",AV104,0)</f>
        <v>0</v>
      </c>
      <c r="CA104" s="125">
        <v>0</v>
      </c>
      <c r="CB104" s="125">
        <v>0</v>
      </c>
      <c r="CC104" s="125">
        <v>0</v>
      </c>
      <c r="CD104" s="125">
        <f>IF(AU104="základná",AG104,0)</f>
        <v>0</v>
      </c>
      <c r="CE104" s="125">
        <f>IF(AU104="znížená",AG104,0)</f>
        <v>0</v>
      </c>
      <c r="CF104" s="125">
        <f>IF(AU104="zákl. prenesená",AG104,0)</f>
        <v>0</v>
      </c>
      <c r="CG104" s="125">
        <f>IF(AU104="zníž. prenesená",AG104,0)</f>
        <v>0</v>
      </c>
      <c r="CH104" s="125">
        <f>IF(AU104="nulová",AG104,0)</f>
        <v>0</v>
      </c>
      <c r="CI104" s="15">
        <f>IF(AU104="základná",1,IF(AU104="znížená",2,IF(AU104="zákl. prenesená",4,IF(AU104="zníž. prenesená",5,3))))</f>
        <v>1</v>
      </c>
      <c r="CJ104" s="15">
        <f>IF(AT104="stavebná časť",1,IF(AT104="investičná časť",2,3))</f>
        <v>1</v>
      </c>
      <c r="CK104" s="15" t="str">
        <f>IF(D104="Vyplň vlastné","","x")</f>
        <v>x</v>
      </c>
    </row>
    <row r="105" s="2" customFormat="1" ht="19.92" customHeight="1">
      <c r="A105" s="36"/>
      <c r="B105" s="37"/>
      <c r="C105" s="36"/>
      <c r="D105" s="126" t="s">
        <v>112</v>
      </c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36"/>
      <c r="AD105" s="36"/>
      <c r="AE105" s="36"/>
      <c r="AF105" s="36"/>
      <c r="AG105" s="120">
        <f>ROUND(AG94 * AS105, 2)</f>
        <v>0</v>
      </c>
      <c r="AH105" s="121"/>
      <c r="AI105" s="121"/>
      <c r="AJ105" s="121"/>
      <c r="AK105" s="121"/>
      <c r="AL105" s="121"/>
      <c r="AM105" s="121"/>
      <c r="AN105" s="121">
        <f>ROUND(AG105 + AV105, 2)</f>
        <v>0</v>
      </c>
      <c r="AO105" s="121"/>
      <c r="AP105" s="121"/>
      <c r="AQ105" s="36"/>
      <c r="AR105" s="37"/>
      <c r="AS105" s="122">
        <v>0</v>
      </c>
      <c r="AT105" s="123" t="s">
        <v>110</v>
      </c>
      <c r="AU105" s="123" t="s">
        <v>43</v>
      </c>
      <c r="AV105" s="124">
        <f>ROUND(IF(AU105="základná",AG105*L32,IF(AU105="znížená",AG105*L33,0)), 2)</f>
        <v>0</v>
      </c>
      <c r="AW105" s="36"/>
      <c r="AX105" s="36"/>
      <c r="AY105" s="36"/>
      <c r="AZ105" s="36"/>
      <c r="BA105" s="36"/>
      <c r="BB105" s="36"/>
      <c r="BC105" s="36"/>
      <c r="BD105" s="36"/>
      <c r="BE105" s="36"/>
      <c r="BV105" s="15" t="s">
        <v>113</v>
      </c>
      <c r="BY105" s="125">
        <f>IF(AU105="základná",AV105,0)</f>
        <v>0</v>
      </c>
      <c r="BZ105" s="125">
        <f>IF(AU105="znížená",AV105,0)</f>
        <v>0</v>
      </c>
      <c r="CA105" s="125">
        <v>0</v>
      </c>
      <c r="CB105" s="125">
        <v>0</v>
      </c>
      <c r="CC105" s="125">
        <v>0</v>
      </c>
      <c r="CD105" s="125">
        <f>IF(AU105="základná",AG105,0)</f>
        <v>0</v>
      </c>
      <c r="CE105" s="125">
        <f>IF(AU105="znížená",AG105,0)</f>
        <v>0</v>
      </c>
      <c r="CF105" s="125">
        <f>IF(AU105="zákl. prenesená",AG105,0)</f>
        <v>0</v>
      </c>
      <c r="CG105" s="125">
        <f>IF(AU105="zníž. prenesená",AG105,0)</f>
        <v>0</v>
      </c>
      <c r="CH105" s="125">
        <f>IF(AU105="nulová",AG105,0)</f>
        <v>0</v>
      </c>
      <c r="CI105" s="15">
        <f>IF(AU105="základná",1,IF(AU105="znížená",2,IF(AU105="zákl. prenesená",4,IF(AU105="zníž. prenesená",5,3))))</f>
        <v>1</v>
      </c>
      <c r="CJ105" s="15">
        <f>IF(AT105="stavebná časť",1,IF(AT105="investičná časť",2,3))</f>
        <v>1</v>
      </c>
      <c r="CK105" s="15" t="str">
        <f>IF(D105="Vyplň vlastné","","x")</f>
        <v/>
      </c>
    </row>
    <row r="106" s="2" customFormat="1" ht="19.92" customHeight="1">
      <c r="A106" s="36"/>
      <c r="B106" s="37"/>
      <c r="C106" s="36"/>
      <c r="D106" s="126" t="s">
        <v>112</v>
      </c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36"/>
      <c r="AD106" s="36"/>
      <c r="AE106" s="36"/>
      <c r="AF106" s="36"/>
      <c r="AG106" s="120">
        <f>ROUND(AG94 * AS106, 2)</f>
        <v>0</v>
      </c>
      <c r="AH106" s="121"/>
      <c r="AI106" s="121"/>
      <c r="AJ106" s="121"/>
      <c r="AK106" s="121"/>
      <c r="AL106" s="121"/>
      <c r="AM106" s="121"/>
      <c r="AN106" s="121">
        <f>ROUND(AG106 + AV106, 2)</f>
        <v>0</v>
      </c>
      <c r="AO106" s="121"/>
      <c r="AP106" s="121"/>
      <c r="AQ106" s="36"/>
      <c r="AR106" s="37"/>
      <c r="AS106" s="122">
        <v>0</v>
      </c>
      <c r="AT106" s="123" t="s">
        <v>110</v>
      </c>
      <c r="AU106" s="123" t="s">
        <v>43</v>
      </c>
      <c r="AV106" s="124">
        <f>ROUND(IF(AU106="základná",AG106*L32,IF(AU106="znížená",AG106*L33,0)), 2)</f>
        <v>0</v>
      </c>
      <c r="AW106" s="36"/>
      <c r="AX106" s="36"/>
      <c r="AY106" s="36"/>
      <c r="AZ106" s="36"/>
      <c r="BA106" s="36"/>
      <c r="BB106" s="36"/>
      <c r="BC106" s="36"/>
      <c r="BD106" s="36"/>
      <c r="BE106" s="36"/>
      <c r="BV106" s="15" t="s">
        <v>113</v>
      </c>
      <c r="BY106" s="125">
        <f>IF(AU106="základná",AV106,0)</f>
        <v>0</v>
      </c>
      <c r="BZ106" s="125">
        <f>IF(AU106="znížená",AV106,0)</f>
        <v>0</v>
      </c>
      <c r="CA106" s="125">
        <v>0</v>
      </c>
      <c r="CB106" s="125">
        <v>0</v>
      </c>
      <c r="CC106" s="125">
        <v>0</v>
      </c>
      <c r="CD106" s="125">
        <f>IF(AU106="základná",AG106,0)</f>
        <v>0</v>
      </c>
      <c r="CE106" s="125">
        <f>IF(AU106="znížená",AG106,0)</f>
        <v>0</v>
      </c>
      <c r="CF106" s="125">
        <f>IF(AU106="zákl. prenesená",AG106,0)</f>
        <v>0</v>
      </c>
      <c r="CG106" s="125">
        <f>IF(AU106="zníž. prenesená",AG106,0)</f>
        <v>0</v>
      </c>
      <c r="CH106" s="125">
        <f>IF(AU106="nulová",AG106,0)</f>
        <v>0</v>
      </c>
      <c r="CI106" s="15">
        <f>IF(AU106="základná",1,IF(AU106="znížená",2,IF(AU106="zákl. prenesená",4,IF(AU106="zníž. prenesená",5,3))))</f>
        <v>1</v>
      </c>
      <c r="CJ106" s="15">
        <f>IF(AT106="stavebná časť",1,IF(AT106="investičná časť",2,3))</f>
        <v>1</v>
      </c>
      <c r="CK106" s="15" t="str">
        <f>IF(D106="Vyplň vlastné","","x")</f>
        <v/>
      </c>
    </row>
    <row r="107" s="2" customFormat="1" ht="19.92" customHeight="1">
      <c r="A107" s="36"/>
      <c r="B107" s="37"/>
      <c r="C107" s="36"/>
      <c r="D107" s="126" t="s">
        <v>112</v>
      </c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36"/>
      <c r="AD107" s="36"/>
      <c r="AE107" s="36"/>
      <c r="AF107" s="36"/>
      <c r="AG107" s="120">
        <f>ROUND(AG94 * AS107, 2)</f>
        <v>0</v>
      </c>
      <c r="AH107" s="121"/>
      <c r="AI107" s="121"/>
      <c r="AJ107" s="121"/>
      <c r="AK107" s="121"/>
      <c r="AL107" s="121"/>
      <c r="AM107" s="121"/>
      <c r="AN107" s="121">
        <f>ROUND(AG107 + AV107, 2)</f>
        <v>0</v>
      </c>
      <c r="AO107" s="121"/>
      <c r="AP107" s="121"/>
      <c r="AQ107" s="36"/>
      <c r="AR107" s="37"/>
      <c r="AS107" s="127">
        <v>0</v>
      </c>
      <c r="AT107" s="128" t="s">
        <v>110</v>
      </c>
      <c r="AU107" s="128" t="s">
        <v>43</v>
      </c>
      <c r="AV107" s="129">
        <f>ROUND(IF(AU107="základná",AG107*L32,IF(AU107="znížená",AG107*L33,0)), 2)</f>
        <v>0</v>
      </c>
      <c r="AW107" s="36"/>
      <c r="AX107" s="36"/>
      <c r="AY107" s="36"/>
      <c r="AZ107" s="36"/>
      <c r="BA107" s="36"/>
      <c r="BB107" s="36"/>
      <c r="BC107" s="36"/>
      <c r="BD107" s="36"/>
      <c r="BE107" s="36"/>
      <c r="BV107" s="15" t="s">
        <v>113</v>
      </c>
      <c r="BY107" s="125">
        <f>IF(AU107="základná",AV107,0)</f>
        <v>0</v>
      </c>
      <c r="BZ107" s="125">
        <f>IF(AU107="znížená",AV107,0)</f>
        <v>0</v>
      </c>
      <c r="CA107" s="125">
        <v>0</v>
      </c>
      <c r="CB107" s="125">
        <v>0</v>
      </c>
      <c r="CC107" s="125">
        <v>0</v>
      </c>
      <c r="CD107" s="125">
        <f>IF(AU107="základná",AG107,0)</f>
        <v>0</v>
      </c>
      <c r="CE107" s="125">
        <f>IF(AU107="znížená",AG107,0)</f>
        <v>0</v>
      </c>
      <c r="CF107" s="125">
        <f>IF(AU107="zákl. prenesená",AG107,0)</f>
        <v>0</v>
      </c>
      <c r="CG107" s="125">
        <f>IF(AU107="zníž. prenesená",AG107,0)</f>
        <v>0</v>
      </c>
      <c r="CH107" s="125">
        <f>IF(AU107="nulová",AG107,0)</f>
        <v>0</v>
      </c>
      <c r="CI107" s="15">
        <f>IF(AU107="základná",1,IF(AU107="znížená",2,IF(AU107="zákl. prenesená",4,IF(AU107="zníž. prenesená",5,3))))</f>
        <v>1</v>
      </c>
      <c r="CJ107" s="15">
        <f>IF(AT107="stavebná časť",1,IF(AT107="investičná časť",2,3))</f>
        <v>1</v>
      </c>
      <c r="CK107" s="15" t="str">
        <f>IF(D107="Vyplň vlastné","","x")</f>
        <v/>
      </c>
    </row>
    <row r="108" s="2" customFormat="1" ht="10.8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7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="2" customFormat="1" ht="30" customHeight="1">
      <c r="A109" s="36"/>
      <c r="B109" s="37"/>
      <c r="C109" s="130" t="s">
        <v>114</v>
      </c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2">
        <f>ROUND(AG94 + AG103, 2)</f>
        <v>0</v>
      </c>
      <c r="AH109" s="132"/>
      <c r="AI109" s="132"/>
      <c r="AJ109" s="132"/>
      <c r="AK109" s="132"/>
      <c r="AL109" s="132"/>
      <c r="AM109" s="132"/>
      <c r="AN109" s="132">
        <f>ROUND(AN94 + AN103, 2)</f>
        <v>0</v>
      </c>
      <c r="AO109" s="132"/>
      <c r="AP109" s="132"/>
      <c r="AQ109" s="131"/>
      <c r="AR109" s="37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="2" customFormat="1" ht="6.96" customHeight="1">
      <c r="A110" s="36"/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37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</sheetData>
  <mergeCells count="84">
    <mergeCell ref="C92:G92"/>
    <mergeCell ref="D107:AB107"/>
    <mergeCell ref="D96:H96"/>
    <mergeCell ref="D98:H98"/>
    <mergeCell ref="D95:H95"/>
    <mergeCell ref="D99:H99"/>
    <mergeCell ref="D100:H100"/>
    <mergeCell ref="D101:H101"/>
    <mergeCell ref="D104:AB104"/>
    <mergeCell ref="D105:AB105"/>
    <mergeCell ref="D106:AB106"/>
    <mergeCell ref="D97:H97"/>
    <mergeCell ref="I92:AF92"/>
    <mergeCell ref="J96:AF96"/>
    <mergeCell ref="J99:AF99"/>
    <mergeCell ref="J101:AF101"/>
    <mergeCell ref="J95:AF95"/>
    <mergeCell ref="J98:AF98"/>
    <mergeCell ref="J97:AF97"/>
    <mergeCell ref="J100:AF100"/>
    <mergeCell ref="L85:AO85"/>
    <mergeCell ref="AG94:AM94"/>
    <mergeCell ref="AG103:AM103"/>
    <mergeCell ref="AG109:AM109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  <mergeCell ref="AG99:AM99"/>
    <mergeCell ref="AG105:AM105"/>
    <mergeCell ref="AG101:AM101"/>
    <mergeCell ref="AG97:AM97"/>
    <mergeCell ref="AG92:AM92"/>
    <mergeCell ref="AG100:AM100"/>
    <mergeCell ref="AG106:AM106"/>
    <mergeCell ref="AG104:AM104"/>
    <mergeCell ref="AG95:AM95"/>
    <mergeCell ref="AG107:AM107"/>
    <mergeCell ref="AG98:AM98"/>
    <mergeCell ref="AG96:AM96"/>
    <mergeCell ref="AM89:AP89"/>
    <mergeCell ref="AM90:AP90"/>
    <mergeCell ref="AM87:AN87"/>
    <mergeCell ref="AN106:AP106"/>
    <mergeCell ref="AN105:AP105"/>
    <mergeCell ref="AN107:AP107"/>
    <mergeCell ref="AN97:AP97"/>
    <mergeCell ref="AN92:AP92"/>
    <mergeCell ref="AN101:AP101"/>
    <mergeCell ref="AN100:AP100"/>
    <mergeCell ref="AN99:AP99"/>
    <mergeCell ref="AN95:AP95"/>
    <mergeCell ref="AN96:AP96"/>
    <mergeCell ref="AN104:AP104"/>
    <mergeCell ref="AN98:AP98"/>
    <mergeCell ref="AS89:AT91"/>
    <mergeCell ref="AN94:AP94"/>
    <mergeCell ref="AN103:AP103"/>
    <mergeCell ref="AN109:AP109"/>
  </mergeCells>
  <dataValidations count="2">
    <dataValidation type="list" allowBlank="1" showInputMessage="1" showErrorMessage="1" error="Povolené sú hodnoty základná, znížená, nulová." sqref="AU103:AU107">
      <formula1>"základná, znížená, nulová"</formula1>
    </dataValidation>
    <dataValidation type="list" allowBlank="1" showInputMessage="1" showErrorMessage="1" error="Povolené sú hodnoty stavebná časť, technologická časť, investičná časť." sqref="AT103:AT107">
      <formula1>"stavebná časť, technologická časť, investičná časť"</formula1>
    </dataValidation>
  </dataValidations>
  <hyperlinks>
    <hyperlink ref="A95" location="'SO.01.1.1 - Statika - Hla...'!C2" display="/"/>
    <hyperlink ref="A96" location="'SO.01.1.2 - Statika - Prí...'!C2" display="/"/>
    <hyperlink ref="A97" location="'SO.01.2.1 - Architektúra ...'!C2" display="/"/>
    <hyperlink ref="A98" location="'SO.01.2.2 - Architektúra ...'!C2" display="/"/>
    <hyperlink ref="A99" location="'SO.01.3 - Zdravotechnika'!C2" display="/"/>
    <hyperlink ref="A100" location="'SO.01.4 - Vykurovanie'!C2" display="/"/>
    <hyperlink ref="A101" location="'SO.01.5 - Elektroinštaláci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115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116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117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71.25" customHeight="1">
      <c r="A27" s="135"/>
      <c r="B27" s="136"/>
      <c r="C27" s="135"/>
      <c r="D27" s="135"/>
      <c r="E27" s="32" t="s">
        <v>35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118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109</v>
      </c>
      <c r="E31" s="36"/>
      <c r="F31" s="36"/>
      <c r="G31" s="36"/>
      <c r="H31" s="36"/>
      <c r="I31" s="36"/>
      <c r="J31" s="35">
        <f>J106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38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42</v>
      </c>
      <c r="E35" s="28" t="s">
        <v>43</v>
      </c>
      <c r="F35" s="140">
        <f>ROUND((ROUND((SUM(BE106:BE113) + SUM(BE133:BE170)),  2) + SUM(BE172:BE176)), 2)</f>
        <v>0</v>
      </c>
      <c r="G35" s="36"/>
      <c r="H35" s="36"/>
      <c r="I35" s="141">
        <v>0.20000000000000001</v>
      </c>
      <c r="J35" s="140">
        <f>ROUND((ROUND(((SUM(BE106:BE113) + SUM(BE133:BE170))*I35),  2) + (SUM(BE172:BE176)*I35)),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44</v>
      </c>
      <c r="F36" s="140">
        <f>ROUND((ROUND((SUM(BF106:BF113) + SUM(BF133:BF170)),  2) + SUM(BF172:BF176)), 2)</f>
        <v>0</v>
      </c>
      <c r="G36" s="36"/>
      <c r="H36" s="36"/>
      <c r="I36" s="141">
        <v>0.20000000000000001</v>
      </c>
      <c r="J36" s="140">
        <f>ROUND((ROUND(((SUM(BF106:BF113) + SUM(BF133:BF170))*I36),  2) + (SUM(BF172:BF176)*I36)),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40">
        <f>ROUND((ROUND((SUM(BG106:BG113) + SUM(BG133:BG170)),  2) + SUM(BG172:BG176)),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40">
        <f>ROUND((ROUND((SUM(BH106:BH113) + SUM(BH133:BH170)),  2) + SUM(BH172:BH176)),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47</v>
      </c>
      <c r="F39" s="140">
        <f>ROUND((ROUND((SUM(BI106:BI113) + SUM(BI133:BI170)),  2) + SUM(BI172:BI176)),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48</v>
      </c>
      <c r="E41" s="79"/>
      <c r="F41" s="79"/>
      <c r="G41" s="143" t="s">
        <v>49</v>
      </c>
      <c r="H41" s="144" t="s">
        <v>50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51</v>
      </c>
      <c r="E50" s="55"/>
      <c r="F50" s="55"/>
      <c r="G50" s="54" t="s">
        <v>52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53</v>
      </c>
      <c r="E61" s="39"/>
      <c r="F61" s="147" t="s">
        <v>54</v>
      </c>
      <c r="G61" s="56" t="s">
        <v>53</v>
      </c>
      <c r="H61" s="39"/>
      <c r="I61" s="39"/>
      <c r="J61" s="148" t="s">
        <v>54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55</v>
      </c>
      <c r="E65" s="57"/>
      <c r="F65" s="57"/>
      <c r="G65" s="54" t="s">
        <v>56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53</v>
      </c>
      <c r="E76" s="39"/>
      <c r="F76" s="147" t="s">
        <v>54</v>
      </c>
      <c r="G76" s="56" t="s">
        <v>53</v>
      </c>
      <c r="H76" s="39"/>
      <c r="I76" s="39"/>
      <c r="J76" s="148" t="s">
        <v>54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119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116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SO.01.1.1 - Statika - Hlavný objekt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120</v>
      </c>
      <c r="D94" s="131"/>
      <c r="E94" s="131"/>
      <c r="F94" s="131"/>
      <c r="G94" s="131"/>
      <c r="H94" s="131"/>
      <c r="I94" s="131"/>
      <c r="J94" s="150" t="s">
        <v>121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122</v>
      </c>
      <c r="D96" s="36"/>
      <c r="E96" s="36"/>
      <c r="F96" s="36"/>
      <c r="G96" s="36"/>
      <c r="H96" s="36"/>
      <c r="I96" s="36"/>
      <c r="J96" s="94">
        <f>J133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52"/>
      <c r="C97" s="9"/>
      <c r="D97" s="153" t="s">
        <v>124</v>
      </c>
      <c r="E97" s="154"/>
      <c r="F97" s="154"/>
      <c r="G97" s="154"/>
      <c r="H97" s="154"/>
      <c r="I97" s="154"/>
      <c r="J97" s="155">
        <f>J134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125</v>
      </c>
      <c r="E98" s="158"/>
      <c r="F98" s="158"/>
      <c r="G98" s="158"/>
      <c r="H98" s="158"/>
      <c r="I98" s="158"/>
      <c r="J98" s="159">
        <f>J135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126</v>
      </c>
      <c r="E99" s="158"/>
      <c r="F99" s="158"/>
      <c r="G99" s="158"/>
      <c r="H99" s="158"/>
      <c r="I99" s="158"/>
      <c r="J99" s="159">
        <f>J146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127</v>
      </c>
      <c r="E100" s="158"/>
      <c r="F100" s="158"/>
      <c r="G100" s="158"/>
      <c r="H100" s="158"/>
      <c r="I100" s="158"/>
      <c r="J100" s="159">
        <f>J156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128</v>
      </c>
      <c r="E101" s="158"/>
      <c r="F101" s="158"/>
      <c r="G101" s="158"/>
      <c r="H101" s="158"/>
      <c r="I101" s="158"/>
      <c r="J101" s="159">
        <f>J163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129</v>
      </c>
      <c r="E102" s="158"/>
      <c r="F102" s="158"/>
      <c r="G102" s="158"/>
      <c r="H102" s="158"/>
      <c r="I102" s="158"/>
      <c r="J102" s="159">
        <f>J169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1.84" customHeight="1">
      <c r="A103" s="9"/>
      <c r="B103" s="152"/>
      <c r="C103" s="9"/>
      <c r="D103" s="160" t="s">
        <v>130</v>
      </c>
      <c r="E103" s="9"/>
      <c r="F103" s="9"/>
      <c r="G103" s="9"/>
      <c r="H103" s="9"/>
      <c r="I103" s="9"/>
      <c r="J103" s="161">
        <f>J171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6"/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6.96" customHeight="1">
      <c r="A105" s="36"/>
      <c r="B105" s="37"/>
      <c r="C105" s="36"/>
      <c r="D105" s="36"/>
      <c r="E105" s="36"/>
      <c r="F105" s="36"/>
      <c r="G105" s="36"/>
      <c r="H105" s="36"/>
      <c r="I105" s="36"/>
      <c r="J105" s="36"/>
      <c r="K105" s="36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29.28" customHeight="1">
      <c r="A106" s="36"/>
      <c r="B106" s="37"/>
      <c r="C106" s="151" t="s">
        <v>131</v>
      </c>
      <c r="D106" s="36"/>
      <c r="E106" s="36"/>
      <c r="F106" s="36"/>
      <c r="G106" s="36"/>
      <c r="H106" s="36"/>
      <c r="I106" s="36"/>
      <c r="J106" s="162">
        <f>ROUND(J107 + J108 + J109 + J110 + J111 + J112,2)</f>
        <v>0</v>
      </c>
      <c r="K106" s="36"/>
      <c r="L106" s="53"/>
      <c r="N106" s="163" t="s">
        <v>42</v>
      </c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18" customHeight="1">
      <c r="A107" s="36"/>
      <c r="B107" s="164"/>
      <c r="C107" s="165"/>
      <c r="D107" s="126" t="s">
        <v>132</v>
      </c>
      <c r="E107" s="166"/>
      <c r="F107" s="166"/>
      <c r="G107" s="165"/>
      <c r="H107" s="165"/>
      <c r="I107" s="165"/>
      <c r="J107" s="120">
        <v>0</v>
      </c>
      <c r="K107" s="165"/>
      <c r="L107" s="167"/>
      <c r="M107" s="168"/>
      <c r="N107" s="169" t="s">
        <v>44</v>
      </c>
      <c r="O107" s="168"/>
      <c r="P107" s="168"/>
      <c r="Q107" s="168"/>
      <c r="R107" s="168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70" t="s">
        <v>133</v>
      </c>
      <c r="AZ107" s="168"/>
      <c r="BA107" s="168"/>
      <c r="BB107" s="168"/>
      <c r="BC107" s="168"/>
      <c r="BD107" s="168"/>
      <c r="BE107" s="171">
        <f>IF(N107="základná",J107,0)</f>
        <v>0</v>
      </c>
      <c r="BF107" s="171">
        <f>IF(N107="znížená",J107,0)</f>
        <v>0</v>
      </c>
      <c r="BG107" s="171">
        <f>IF(N107="zákl. prenesená",J107,0)</f>
        <v>0</v>
      </c>
      <c r="BH107" s="171">
        <f>IF(N107="zníž. prenesená",J107,0)</f>
        <v>0</v>
      </c>
      <c r="BI107" s="171">
        <f>IF(N107="nulová",J107,0)</f>
        <v>0</v>
      </c>
      <c r="BJ107" s="170" t="s">
        <v>134</v>
      </c>
      <c r="BK107" s="168"/>
      <c r="BL107" s="168"/>
      <c r="BM107" s="168"/>
    </row>
    <row r="108" s="2" customFormat="1" ht="18" customHeight="1">
      <c r="A108" s="36"/>
      <c r="B108" s="164"/>
      <c r="C108" s="165"/>
      <c r="D108" s="126" t="s">
        <v>135</v>
      </c>
      <c r="E108" s="166"/>
      <c r="F108" s="166"/>
      <c r="G108" s="165"/>
      <c r="H108" s="165"/>
      <c r="I108" s="165"/>
      <c r="J108" s="120">
        <v>0</v>
      </c>
      <c r="K108" s="165"/>
      <c r="L108" s="167"/>
      <c r="M108" s="168"/>
      <c r="N108" s="169" t="s">
        <v>44</v>
      </c>
      <c r="O108" s="168"/>
      <c r="P108" s="168"/>
      <c r="Q108" s="168"/>
      <c r="R108" s="168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70" t="s">
        <v>133</v>
      </c>
      <c r="AZ108" s="168"/>
      <c r="BA108" s="168"/>
      <c r="BB108" s="168"/>
      <c r="BC108" s="168"/>
      <c r="BD108" s="168"/>
      <c r="BE108" s="171">
        <f>IF(N108="základná",J108,0)</f>
        <v>0</v>
      </c>
      <c r="BF108" s="171">
        <f>IF(N108="znížená",J108,0)</f>
        <v>0</v>
      </c>
      <c r="BG108" s="171">
        <f>IF(N108="zákl. prenesená",J108,0)</f>
        <v>0</v>
      </c>
      <c r="BH108" s="171">
        <f>IF(N108="zníž. prenesená",J108,0)</f>
        <v>0</v>
      </c>
      <c r="BI108" s="171">
        <f>IF(N108="nulová",J108,0)</f>
        <v>0</v>
      </c>
      <c r="BJ108" s="170" t="s">
        <v>134</v>
      </c>
      <c r="BK108" s="168"/>
      <c r="BL108" s="168"/>
      <c r="BM108" s="168"/>
    </row>
    <row r="109" s="2" customFormat="1" ht="18" customHeight="1">
      <c r="A109" s="36"/>
      <c r="B109" s="164"/>
      <c r="C109" s="165"/>
      <c r="D109" s="126" t="s">
        <v>136</v>
      </c>
      <c r="E109" s="166"/>
      <c r="F109" s="166"/>
      <c r="G109" s="165"/>
      <c r="H109" s="165"/>
      <c r="I109" s="165"/>
      <c r="J109" s="120">
        <v>0</v>
      </c>
      <c r="K109" s="165"/>
      <c r="L109" s="167"/>
      <c r="M109" s="168"/>
      <c r="N109" s="169" t="s">
        <v>44</v>
      </c>
      <c r="O109" s="168"/>
      <c r="P109" s="168"/>
      <c r="Q109" s="168"/>
      <c r="R109" s="168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70" t="s">
        <v>133</v>
      </c>
      <c r="AZ109" s="168"/>
      <c r="BA109" s="168"/>
      <c r="BB109" s="168"/>
      <c r="BC109" s="168"/>
      <c r="BD109" s="168"/>
      <c r="BE109" s="171">
        <f>IF(N109="základná",J109,0)</f>
        <v>0</v>
      </c>
      <c r="BF109" s="171">
        <f>IF(N109="znížená",J109,0)</f>
        <v>0</v>
      </c>
      <c r="BG109" s="171">
        <f>IF(N109="zákl. prenesená",J109,0)</f>
        <v>0</v>
      </c>
      <c r="BH109" s="171">
        <f>IF(N109="zníž. prenesená",J109,0)</f>
        <v>0</v>
      </c>
      <c r="BI109" s="171">
        <f>IF(N109="nulová",J109,0)</f>
        <v>0</v>
      </c>
      <c r="BJ109" s="170" t="s">
        <v>134</v>
      </c>
      <c r="BK109" s="168"/>
      <c r="BL109" s="168"/>
      <c r="BM109" s="168"/>
    </row>
    <row r="110" s="2" customFormat="1" ht="18" customHeight="1">
      <c r="A110" s="36"/>
      <c r="B110" s="164"/>
      <c r="C110" s="165"/>
      <c r="D110" s="126" t="s">
        <v>137</v>
      </c>
      <c r="E110" s="166"/>
      <c r="F110" s="166"/>
      <c r="G110" s="165"/>
      <c r="H110" s="165"/>
      <c r="I110" s="165"/>
      <c r="J110" s="120">
        <v>0</v>
      </c>
      <c r="K110" s="165"/>
      <c r="L110" s="167"/>
      <c r="M110" s="168"/>
      <c r="N110" s="169" t="s">
        <v>44</v>
      </c>
      <c r="O110" s="168"/>
      <c r="P110" s="168"/>
      <c r="Q110" s="168"/>
      <c r="R110" s="168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70" t="s">
        <v>133</v>
      </c>
      <c r="AZ110" s="168"/>
      <c r="BA110" s="168"/>
      <c r="BB110" s="168"/>
      <c r="BC110" s="168"/>
      <c r="BD110" s="168"/>
      <c r="BE110" s="171">
        <f>IF(N110="základná",J110,0)</f>
        <v>0</v>
      </c>
      <c r="BF110" s="171">
        <f>IF(N110="znížená",J110,0)</f>
        <v>0</v>
      </c>
      <c r="BG110" s="171">
        <f>IF(N110="zákl. prenesená",J110,0)</f>
        <v>0</v>
      </c>
      <c r="BH110" s="171">
        <f>IF(N110="zníž. prenesená",J110,0)</f>
        <v>0</v>
      </c>
      <c r="BI110" s="171">
        <f>IF(N110="nulová",J110,0)</f>
        <v>0</v>
      </c>
      <c r="BJ110" s="170" t="s">
        <v>134</v>
      </c>
      <c r="BK110" s="168"/>
      <c r="BL110" s="168"/>
      <c r="BM110" s="168"/>
    </row>
    <row r="111" s="2" customFormat="1" ht="18" customHeight="1">
      <c r="A111" s="36"/>
      <c r="B111" s="164"/>
      <c r="C111" s="165"/>
      <c r="D111" s="126" t="s">
        <v>138</v>
      </c>
      <c r="E111" s="166"/>
      <c r="F111" s="166"/>
      <c r="G111" s="165"/>
      <c r="H111" s="165"/>
      <c r="I111" s="165"/>
      <c r="J111" s="120">
        <v>0</v>
      </c>
      <c r="K111" s="165"/>
      <c r="L111" s="167"/>
      <c r="M111" s="168"/>
      <c r="N111" s="169" t="s">
        <v>44</v>
      </c>
      <c r="O111" s="168"/>
      <c r="P111" s="168"/>
      <c r="Q111" s="168"/>
      <c r="R111" s="168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70" t="s">
        <v>133</v>
      </c>
      <c r="AZ111" s="168"/>
      <c r="BA111" s="168"/>
      <c r="BB111" s="168"/>
      <c r="BC111" s="168"/>
      <c r="BD111" s="168"/>
      <c r="BE111" s="171">
        <f>IF(N111="základná",J111,0)</f>
        <v>0</v>
      </c>
      <c r="BF111" s="171">
        <f>IF(N111="znížená",J111,0)</f>
        <v>0</v>
      </c>
      <c r="BG111" s="171">
        <f>IF(N111="zákl. prenesená",J111,0)</f>
        <v>0</v>
      </c>
      <c r="BH111" s="171">
        <f>IF(N111="zníž. prenesená",J111,0)</f>
        <v>0</v>
      </c>
      <c r="BI111" s="171">
        <f>IF(N111="nulová",J111,0)</f>
        <v>0</v>
      </c>
      <c r="BJ111" s="170" t="s">
        <v>134</v>
      </c>
      <c r="BK111" s="168"/>
      <c r="BL111" s="168"/>
      <c r="BM111" s="168"/>
    </row>
    <row r="112" s="2" customFormat="1" ht="18" customHeight="1">
      <c r="A112" s="36"/>
      <c r="B112" s="164"/>
      <c r="C112" s="165"/>
      <c r="D112" s="166" t="s">
        <v>139</v>
      </c>
      <c r="E112" s="165"/>
      <c r="F112" s="165"/>
      <c r="G112" s="165"/>
      <c r="H112" s="165"/>
      <c r="I112" s="165"/>
      <c r="J112" s="120">
        <f>ROUND(J30*T112,2)</f>
        <v>0</v>
      </c>
      <c r="K112" s="165"/>
      <c r="L112" s="167"/>
      <c r="M112" s="168"/>
      <c r="N112" s="169" t="s">
        <v>44</v>
      </c>
      <c r="O112" s="168"/>
      <c r="P112" s="168"/>
      <c r="Q112" s="168"/>
      <c r="R112" s="168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70" t="s">
        <v>140</v>
      </c>
      <c r="AZ112" s="168"/>
      <c r="BA112" s="168"/>
      <c r="BB112" s="168"/>
      <c r="BC112" s="168"/>
      <c r="BD112" s="168"/>
      <c r="BE112" s="171">
        <f>IF(N112="základná",J112,0)</f>
        <v>0</v>
      </c>
      <c r="BF112" s="171">
        <f>IF(N112="znížená",J112,0)</f>
        <v>0</v>
      </c>
      <c r="BG112" s="171">
        <f>IF(N112="zákl. prenesená",J112,0)</f>
        <v>0</v>
      </c>
      <c r="BH112" s="171">
        <f>IF(N112="zníž. prenesená",J112,0)</f>
        <v>0</v>
      </c>
      <c r="BI112" s="171">
        <f>IF(N112="nulová",J112,0)</f>
        <v>0</v>
      </c>
      <c r="BJ112" s="170" t="s">
        <v>134</v>
      </c>
      <c r="BK112" s="168"/>
      <c r="BL112" s="168"/>
      <c r="BM112" s="168"/>
    </row>
    <row r="113" s="2" customForma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29.28" customHeight="1">
      <c r="A114" s="36"/>
      <c r="B114" s="37"/>
      <c r="C114" s="130" t="s">
        <v>114</v>
      </c>
      <c r="D114" s="131"/>
      <c r="E114" s="131"/>
      <c r="F114" s="131"/>
      <c r="G114" s="131"/>
      <c r="H114" s="131"/>
      <c r="I114" s="131"/>
      <c r="J114" s="132">
        <f>ROUND(J96+J106,2)</f>
        <v>0</v>
      </c>
      <c r="K114" s="131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58"/>
      <c r="C115" s="59"/>
      <c r="D115" s="59"/>
      <c r="E115" s="59"/>
      <c r="F115" s="59"/>
      <c r="G115" s="59"/>
      <c r="H115" s="59"/>
      <c r="I115" s="59"/>
      <c r="J115" s="59"/>
      <c r="K115" s="59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9" s="2" customFormat="1" ht="6.96" customHeight="1">
      <c r="A119" s="36"/>
      <c r="B119" s="60"/>
      <c r="C119" s="61"/>
      <c r="D119" s="61"/>
      <c r="E119" s="61"/>
      <c r="F119" s="61"/>
      <c r="G119" s="61"/>
      <c r="H119" s="61"/>
      <c r="I119" s="61"/>
      <c r="J119" s="61"/>
      <c r="K119" s="61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24.96" customHeight="1">
      <c r="A120" s="36"/>
      <c r="B120" s="37"/>
      <c r="C120" s="19" t="s">
        <v>141</v>
      </c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28" t="s">
        <v>15</v>
      </c>
      <c r="D122" s="36"/>
      <c r="E122" s="36"/>
      <c r="F122" s="36"/>
      <c r="G122" s="36"/>
      <c r="H122" s="36"/>
      <c r="I122" s="36"/>
      <c r="J122" s="36"/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6.5" customHeight="1">
      <c r="A123" s="36"/>
      <c r="B123" s="37"/>
      <c r="C123" s="36"/>
      <c r="D123" s="36"/>
      <c r="E123" s="134" t="str">
        <f>E7</f>
        <v>REKONŠTRUKCIA A PRÍSTAVBA STREDISKA ČISTOTY</v>
      </c>
      <c r="F123" s="28"/>
      <c r="G123" s="28"/>
      <c r="H123" s="28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116</v>
      </c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6.5" customHeight="1">
      <c r="A125" s="36"/>
      <c r="B125" s="37"/>
      <c r="C125" s="36"/>
      <c r="D125" s="36"/>
      <c r="E125" s="65" t="str">
        <f>E9</f>
        <v>SO.01.1.1 - Statika - Hlavný objekt</v>
      </c>
      <c r="F125" s="36"/>
      <c r="G125" s="36"/>
      <c r="H125" s="36"/>
      <c r="I125" s="36"/>
      <c r="J125" s="36"/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6.96" customHeight="1">
      <c r="A126" s="36"/>
      <c r="B126" s="37"/>
      <c r="C126" s="36"/>
      <c r="D126" s="36"/>
      <c r="E126" s="36"/>
      <c r="F126" s="36"/>
      <c r="G126" s="36"/>
      <c r="H126" s="36"/>
      <c r="I126" s="36"/>
      <c r="J126" s="36"/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2" customHeight="1">
      <c r="A127" s="36"/>
      <c r="B127" s="37"/>
      <c r="C127" s="28" t="s">
        <v>19</v>
      </c>
      <c r="D127" s="36"/>
      <c r="E127" s="36"/>
      <c r="F127" s="23" t="str">
        <f>F12</f>
        <v xml:space="preserve">Rustaveliho 7725/10, k.ú. Rača, 831 06  Bratislava</v>
      </c>
      <c r="G127" s="36"/>
      <c r="H127" s="36"/>
      <c r="I127" s="28" t="s">
        <v>21</v>
      </c>
      <c r="J127" s="67" t="str">
        <f>IF(J12="","",J12)</f>
        <v>30. 5. 2021</v>
      </c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6.96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25.65" customHeight="1">
      <c r="A129" s="36"/>
      <c r="B129" s="37"/>
      <c r="C129" s="28" t="s">
        <v>23</v>
      </c>
      <c r="D129" s="36"/>
      <c r="E129" s="36"/>
      <c r="F129" s="23" t="str">
        <f>E15</f>
        <v>Mestská časť Bratislava - Rača</v>
      </c>
      <c r="G129" s="36"/>
      <c r="H129" s="36"/>
      <c r="I129" s="28" t="s">
        <v>29</v>
      </c>
      <c r="J129" s="32" t="str">
        <f>E21</f>
        <v>RB ARCHITECTS s.r.o.</v>
      </c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5.15" customHeight="1">
      <c r="A130" s="36"/>
      <c r="B130" s="37"/>
      <c r="C130" s="28" t="s">
        <v>27</v>
      </c>
      <c r="D130" s="36"/>
      <c r="E130" s="36"/>
      <c r="F130" s="23" t="str">
        <f>IF(E18="","",E18)</f>
        <v>Vyplň údaj</v>
      </c>
      <c r="G130" s="36"/>
      <c r="H130" s="36"/>
      <c r="I130" s="28" t="s">
        <v>32</v>
      </c>
      <c r="J130" s="32" t="str">
        <f>E24</f>
        <v>Ing. Hornok</v>
      </c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10.32" customHeight="1">
      <c r="A131" s="36"/>
      <c r="B131" s="37"/>
      <c r="C131" s="36"/>
      <c r="D131" s="36"/>
      <c r="E131" s="36"/>
      <c r="F131" s="36"/>
      <c r="G131" s="36"/>
      <c r="H131" s="36"/>
      <c r="I131" s="36"/>
      <c r="J131" s="36"/>
      <c r="K131" s="36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11" customFormat="1" ht="29.28" customHeight="1">
      <c r="A132" s="172"/>
      <c r="B132" s="173"/>
      <c r="C132" s="174" t="s">
        <v>142</v>
      </c>
      <c r="D132" s="175" t="s">
        <v>63</v>
      </c>
      <c r="E132" s="175" t="s">
        <v>59</v>
      </c>
      <c r="F132" s="175" t="s">
        <v>60</v>
      </c>
      <c r="G132" s="175" t="s">
        <v>143</v>
      </c>
      <c r="H132" s="175" t="s">
        <v>144</v>
      </c>
      <c r="I132" s="175" t="s">
        <v>145</v>
      </c>
      <c r="J132" s="176" t="s">
        <v>121</v>
      </c>
      <c r="K132" s="177" t="s">
        <v>146</v>
      </c>
      <c r="L132" s="178"/>
      <c r="M132" s="84" t="s">
        <v>1</v>
      </c>
      <c r="N132" s="85" t="s">
        <v>42</v>
      </c>
      <c r="O132" s="85" t="s">
        <v>147</v>
      </c>
      <c r="P132" s="85" t="s">
        <v>148</v>
      </c>
      <c r="Q132" s="85" t="s">
        <v>149</v>
      </c>
      <c r="R132" s="85" t="s">
        <v>150</v>
      </c>
      <c r="S132" s="85" t="s">
        <v>151</v>
      </c>
      <c r="T132" s="86" t="s">
        <v>152</v>
      </c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</row>
    <row r="133" s="2" customFormat="1" ht="22.8" customHeight="1">
      <c r="A133" s="36"/>
      <c r="B133" s="37"/>
      <c r="C133" s="91" t="s">
        <v>118</v>
      </c>
      <c r="D133" s="36"/>
      <c r="E133" s="36"/>
      <c r="F133" s="36"/>
      <c r="G133" s="36"/>
      <c r="H133" s="36"/>
      <c r="I133" s="36"/>
      <c r="J133" s="179">
        <f>BK133</f>
        <v>0</v>
      </c>
      <c r="K133" s="36"/>
      <c r="L133" s="37"/>
      <c r="M133" s="87"/>
      <c r="N133" s="71"/>
      <c r="O133" s="88"/>
      <c r="P133" s="180">
        <f>P134+P171</f>
        <v>0</v>
      </c>
      <c r="Q133" s="88"/>
      <c r="R133" s="180">
        <f>R134+R171</f>
        <v>83.733283459999981</v>
      </c>
      <c r="S133" s="88"/>
      <c r="T133" s="181">
        <f>T134+T171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77</v>
      </c>
      <c r="AU133" s="15" t="s">
        <v>123</v>
      </c>
      <c r="BK133" s="182">
        <f>BK134+BK171</f>
        <v>0</v>
      </c>
    </row>
    <row r="134" s="12" customFormat="1" ht="25.92" customHeight="1">
      <c r="A134" s="12"/>
      <c r="B134" s="183"/>
      <c r="C134" s="12"/>
      <c r="D134" s="184" t="s">
        <v>77</v>
      </c>
      <c r="E134" s="185" t="s">
        <v>153</v>
      </c>
      <c r="F134" s="185" t="s">
        <v>154</v>
      </c>
      <c r="G134" s="12"/>
      <c r="H134" s="12"/>
      <c r="I134" s="186"/>
      <c r="J134" s="161">
        <f>BK134</f>
        <v>0</v>
      </c>
      <c r="K134" s="12"/>
      <c r="L134" s="183"/>
      <c r="M134" s="187"/>
      <c r="N134" s="188"/>
      <c r="O134" s="188"/>
      <c r="P134" s="189">
        <f>P135+P146+P156+P163+P169</f>
        <v>0</v>
      </c>
      <c r="Q134" s="188"/>
      <c r="R134" s="189">
        <f>R135+R146+R156+R163+R169</f>
        <v>83.733283459999981</v>
      </c>
      <c r="S134" s="188"/>
      <c r="T134" s="190">
        <f>T135+T146+T156+T163+T169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84" t="s">
        <v>86</v>
      </c>
      <c r="AT134" s="191" t="s">
        <v>77</v>
      </c>
      <c r="AU134" s="191" t="s">
        <v>78</v>
      </c>
      <c r="AY134" s="184" t="s">
        <v>155</v>
      </c>
      <c r="BK134" s="192">
        <f>BK135+BK146+BK156+BK163+BK169</f>
        <v>0</v>
      </c>
    </row>
    <row r="135" s="12" customFormat="1" ht="22.8" customHeight="1">
      <c r="A135" s="12"/>
      <c r="B135" s="183"/>
      <c r="C135" s="12"/>
      <c r="D135" s="184" t="s">
        <v>77</v>
      </c>
      <c r="E135" s="193" t="s">
        <v>86</v>
      </c>
      <c r="F135" s="193" t="s">
        <v>156</v>
      </c>
      <c r="G135" s="12"/>
      <c r="H135" s="12"/>
      <c r="I135" s="186"/>
      <c r="J135" s="194">
        <f>BK135</f>
        <v>0</v>
      </c>
      <c r="K135" s="12"/>
      <c r="L135" s="183"/>
      <c r="M135" s="187"/>
      <c r="N135" s="188"/>
      <c r="O135" s="188"/>
      <c r="P135" s="189">
        <f>SUM(P136:P145)</f>
        <v>0</v>
      </c>
      <c r="Q135" s="188"/>
      <c r="R135" s="189">
        <f>SUM(R136:R145)</f>
        <v>0</v>
      </c>
      <c r="S135" s="188"/>
      <c r="T135" s="190">
        <f>SUM(T136:T145)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84" t="s">
        <v>86</v>
      </c>
      <c r="AT135" s="191" t="s">
        <v>77</v>
      </c>
      <c r="AU135" s="191" t="s">
        <v>86</v>
      </c>
      <c r="AY135" s="184" t="s">
        <v>155</v>
      </c>
      <c r="BK135" s="192">
        <f>SUM(BK136:BK145)</f>
        <v>0</v>
      </c>
    </row>
    <row r="136" s="2" customFormat="1" ht="21.75" customHeight="1">
      <c r="A136" s="36"/>
      <c r="B136" s="164"/>
      <c r="C136" s="195" t="s">
        <v>157</v>
      </c>
      <c r="D136" s="195" t="s">
        <v>158</v>
      </c>
      <c r="E136" s="196" t="s">
        <v>159</v>
      </c>
      <c r="F136" s="197" t="s">
        <v>160</v>
      </c>
      <c r="G136" s="198" t="s">
        <v>161</v>
      </c>
      <c r="H136" s="199">
        <v>12</v>
      </c>
      <c r="I136" s="200"/>
      <c r="J136" s="201">
        <f>ROUND(I136*H136,2)</f>
        <v>0</v>
      </c>
      <c r="K136" s="202"/>
      <c r="L136" s="37"/>
      <c r="M136" s="203" t="s">
        <v>1</v>
      </c>
      <c r="N136" s="204" t="s">
        <v>44</v>
      </c>
      <c r="O136" s="75"/>
      <c r="P136" s="205">
        <f>O136*H136</f>
        <v>0</v>
      </c>
      <c r="Q136" s="205">
        <v>0</v>
      </c>
      <c r="R136" s="205">
        <f>Q136*H136</f>
        <v>0</v>
      </c>
      <c r="S136" s="205">
        <v>0</v>
      </c>
      <c r="T136" s="20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7" t="s">
        <v>162</v>
      </c>
      <c r="AT136" s="207" t="s">
        <v>158</v>
      </c>
      <c r="AU136" s="207" t="s">
        <v>134</v>
      </c>
      <c r="AY136" s="15" t="s">
        <v>155</v>
      </c>
      <c r="BE136" s="125">
        <f>IF(N136="základná",J136,0)</f>
        <v>0</v>
      </c>
      <c r="BF136" s="125">
        <f>IF(N136="znížená",J136,0)</f>
        <v>0</v>
      </c>
      <c r="BG136" s="125">
        <f>IF(N136="zákl. prenesená",J136,0)</f>
        <v>0</v>
      </c>
      <c r="BH136" s="125">
        <f>IF(N136="zníž. prenesená",J136,0)</f>
        <v>0</v>
      </c>
      <c r="BI136" s="125">
        <f>IF(N136="nulová",J136,0)</f>
        <v>0</v>
      </c>
      <c r="BJ136" s="15" t="s">
        <v>134</v>
      </c>
      <c r="BK136" s="125">
        <f>ROUND(I136*H136,2)</f>
        <v>0</v>
      </c>
      <c r="BL136" s="15" t="s">
        <v>162</v>
      </c>
      <c r="BM136" s="207" t="s">
        <v>163</v>
      </c>
    </row>
    <row r="137" s="2" customFormat="1" ht="21.75" customHeight="1">
      <c r="A137" s="36"/>
      <c r="B137" s="164"/>
      <c r="C137" s="195" t="s">
        <v>164</v>
      </c>
      <c r="D137" s="195" t="s">
        <v>158</v>
      </c>
      <c r="E137" s="196" t="s">
        <v>165</v>
      </c>
      <c r="F137" s="197" t="s">
        <v>166</v>
      </c>
      <c r="G137" s="198" t="s">
        <v>161</v>
      </c>
      <c r="H137" s="199">
        <v>12</v>
      </c>
      <c r="I137" s="200"/>
      <c r="J137" s="201">
        <f>ROUND(I137*H137,2)</f>
        <v>0</v>
      </c>
      <c r="K137" s="202"/>
      <c r="L137" s="37"/>
      <c r="M137" s="203" t="s">
        <v>1</v>
      </c>
      <c r="N137" s="204" t="s">
        <v>44</v>
      </c>
      <c r="O137" s="75"/>
      <c r="P137" s="205">
        <f>O137*H137</f>
        <v>0</v>
      </c>
      <c r="Q137" s="205">
        <v>0</v>
      </c>
      <c r="R137" s="205">
        <f>Q137*H137</f>
        <v>0</v>
      </c>
      <c r="S137" s="205">
        <v>0</v>
      </c>
      <c r="T137" s="20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7" t="s">
        <v>162</v>
      </c>
      <c r="AT137" s="207" t="s">
        <v>158</v>
      </c>
      <c r="AU137" s="207" t="s">
        <v>134</v>
      </c>
      <c r="AY137" s="15" t="s">
        <v>155</v>
      </c>
      <c r="BE137" s="125">
        <f>IF(N137="základná",J137,0)</f>
        <v>0</v>
      </c>
      <c r="BF137" s="125">
        <f>IF(N137="znížená",J137,0)</f>
        <v>0</v>
      </c>
      <c r="BG137" s="125">
        <f>IF(N137="zákl. prenesená",J137,0)</f>
        <v>0</v>
      </c>
      <c r="BH137" s="125">
        <f>IF(N137="zníž. prenesená",J137,0)</f>
        <v>0</v>
      </c>
      <c r="BI137" s="125">
        <f>IF(N137="nulová",J137,0)</f>
        <v>0</v>
      </c>
      <c r="BJ137" s="15" t="s">
        <v>134</v>
      </c>
      <c r="BK137" s="125">
        <f>ROUND(I137*H137,2)</f>
        <v>0</v>
      </c>
      <c r="BL137" s="15" t="s">
        <v>162</v>
      </c>
      <c r="BM137" s="207" t="s">
        <v>167</v>
      </c>
    </row>
    <row r="138" s="2" customFormat="1" ht="21.75" customHeight="1">
      <c r="A138" s="36"/>
      <c r="B138" s="164"/>
      <c r="C138" s="195" t="s">
        <v>168</v>
      </c>
      <c r="D138" s="195" t="s">
        <v>158</v>
      </c>
      <c r="E138" s="196" t="s">
        <v>169</v>
      </c>
      <c r="F138" s="197" t="s">
        <v>170</v>
      </c>
      <c r="G138" s="198" t="s">
        <v>161</v>
      </c>
      <c r="H138" s="199">
        <v>21.239999999999998</v>
      </c>
      <c r="I138" s="200"/>
      <c r="J138" s="201">
        <f>ROUND(I138*H138,2)</f>
        <v>0</v>
      </c>
      <c r="K138" s="202"/>
      <c r="L138" s="37"/>
      <c r="M138" s="203" t="s">
        <v>1</v>
      </c>
      <c r="N138" s="204" t="s">
        <v>44</v>
      </c>
      <c r="O138" s="75"/>
      <c r="P138" s="205">
        <f>O138*H138</f>
        <v>0</v>
      </c>
      <c r="Q138" s="205">
        <v>0</v>
      </c>
      <c r="R138" s="205">
        <f>Q138*H138</f>
        <v>0</v>
      </c>
      <c r="S138" s="205">
        <v>0</v>
      </c>
      <c r="T138" s="20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7" t="s">
        <v>162</v>
      </c>
      <c r="AT138" s="207" t="s">
        <v>158</v>
      </c>
      <c r="AU138" s="207" t="s">
        <v>134</v>
      </c>
      <c r="AY138" s="15" t="s">
        <v>155</v>
      </c>
      <c r="BE138" s="125">
        <f>IF(N138="základná",J138,0)</f>
        <v>0</v>
      </c>
      <c r="BF138" s="125">
        <f>IF(N138="znížená",J138,0)</f>
        <v>0</v>
      </c>
      <c r="BG138" s="125">
        <f>IF(N138="zákl. prenesená",J138,0)</f>
        <v>0</v>
      </c>
      <c r="BH138" s="125">
        <f>IF(N138="zníž. prenesená",J138,0)</f>
        <v>0</v>
      </c>
      <c r="BI138" s="125">
        <f>IF(N138="nulová",J138,0)</f>
        <v>0</v>
      </c>
      <c r="BJ138" s="15" t="s">
        <v>134</v>
      </c>
      <c r="BK138" s="125">
        <f>ROUND(I138*H138,2)</f>
        <v>0</v>
      </c>
      <c r="BL138" s="15" t="s">
        <v>162</v>
      </c>
      <c r="BM138" s="207" t="s">
        <v>171</v>
      </c>
    </row>
    <row r="139" s="2" customFormat="1" ht="33" customHeight="1">
      <c r="A139" s="36"/>
      <c r="B139" s="164"/>
      <c r="C139" s="195" t="s">
        <v>172</v>
      </c>
      <c r="D139" s="195" t="s">
        <v>158</v>
      </c>
      <c r="E139" s="196" t="s">
        <v>173</v>
      </c>
      <c r="F139" s="197" t="s">
        <v>174</v>
      </c>
      <c r="G139" s="198" t="s">
        <v>161</v>
      </c>
      <c r="H139" s="199">
        <v>21.239999999999998</v>
      </c>
      <c r="I139" s="200"/>
      <c r="J139" s="201">
        <f>ROUND(I139*H139,2)</f>
        <v>0</v>
      </c>
      <c r="K139" s="202"/>
      <c r="L139" s="37"/>
      <c r="M139" s="203" t="s">
        <v>1</v>
      </c>
      <c r="N139" s="204" t="s">
        <v>44</v>
      </c>
      <c r="O139" s="75"/>
      <c r="P139" s="205">
        <f>O139*H139</f>
        <v>0</v>
      </c>
      <c r="Q139" s="205">
        <v>0</v>
      </c>
      <c r="R139" s="205">
        <f>Q139*H139</f>
        <v>0</v>
      </c>
      <c r="S139" s="205">
        <v>0</v>
      </c>
      <c r="T139" s="20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7" t="s">
        <v>162</v>
      </c>
      <c r="AT139" s="207" t="s">
        <v>158</v>
      </c>
      <c r="AU139" s="207" t="s">
        <v>134</v>
      </c>
      <c r="AY139" s="15" t="s">
        <v>155</v>
      </c>
      <c r="BE139" s="125">
        <f>IF(N139="základná",J139,0)</f>
        <v>0</v>
      </c>
      <c r="BF139" s="125">
        <f>IF(N139="znížená",J139,0)</f>
        <v>0</v>
      </c>
      <c r="BG139" s="125">
        <f>IF(N139="zákl. prenesená",J139,0)</f>
        <v>0</v>
      </c>
      <c r="BH139" s="125">
        <f>IF(N139="zníž. prenesená",J139,0)</f>
        <v>0</v>
      </c>
      <c r="BI139" s="125">
        <f>IF(N139="nulová",J139,0)</f>
        <v>0</v>
      </c>
      <c r="BJ139" s="15" t="s">
        <v>134</v>
      </c>
      <c r="BK139" s="125">
        <f>ROUND(I139*H139,2)</f>
        <v>0</v>
      </c>
      <c r="BL139" s="15" t="s">
        <v>162</v>
      </c>
      <c r="BM139" s="207" t="s">
        <v>175</v>
      </c>
    </row>
    <row r="140" s="2" customFormat="1" ht="21.75" customHeight="1">
      <c r="A140" s="36"/>
      <c r="B140" s="164"/>
      <c r="C140" s="195" t="s">
        <v>176</v>
      </c>
      <c r="D140" s="195" t="s">
        <v>158</v>
      </c>
      <c r="E140" s="196" t="s">
        <v>177</v>
      </c>
      <c r="F140" s="197" t="s">
        <v>178</v>
      </c>
      <c r="G140" s="198" t="s">
        <v>161</v>
      </c>
      <c r="H140" s="199">
        <v>33.240000000000002</v>
      </c>
      <c r="I140" s="200"/>
      <c r="J140" s="201">
        <f>ROUND(I140*H140,2)</f>
        <v>0</v>
      </c>
      <c r="K140" s="202"/>
      <c r="L140" s="37"/>
      <c r="M140" s="203" t="s">
        <v>1</v>
      </c>
      <c r="N140" s="204" t="s">
        <v>44</v>
      </c>
      <c r="O140" s="75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7" t="s">
        <v>162</v>
      </c>
      <c r="AT140" s="207" t="s">
        <v>158</v>
      </c>
      <c r="AU140" s="207" t="s">
        <v>134</v>
      </c>
      <c r="AY140" s="15" t="s">
        <v>155</v>
      </c>
      <c r="BE140" s="125">
        <f>IF(N140="základná",J140,0)</f>
        <v>0</v>
      </c>
      <c r="BF140" s="125">
        <f>IF(N140="znížená",J140,0)</f>
        <v>0</v>
      </c>
      <c r="BG140" s="125">
        <f>IF(N140="zákl. prenesená",J140,0)</f>
        <v>0</v>
      </c>
      <c r="BH140" s="125">
        <f>IF(N140="zníž. prenesená",J140,0)</f>
        <v>0</v>
      </c>
      <c r="BI140" s="125">
        <f>IF(N140="nulová",J140,0)</f>
        <v>0</v>
      </c>
      <c r="BJ140" s="15" t="s">
        <v>134</v>
      </c>
      <c r="BK140" s="125">
        <f>ROUND(I140*H140,2)</f>
        <v>0</v>
      </c>
      <c r="BL140" s="15" t="s">
        <v>162</v>
      </c>
      <c r="BM140" s="207" t="s">
        <v>179</v>
      </c>
    </row>
    <row r="141" s="2" customFormat="1" ht="33" customHeight="1">
      <c r="A141" s="36"/>
      <c r="B141" s="164"/>
      <c r="C141" s="195" t="s">
        <v>180</v>
      </c>
      <c r="D141" s="195" t="s">
        <v>158</v>
      </c>
      <c r="E141" s="196" t="s">
        <v>181</v>
      </c>
      <c r="F141" s="197" t="s">
        <v>182</v>
      </c>
      <c r="G141" s="198" t="s">
        <v>161</v>
      </c>
      <c r="H141" s="199">
        <v>5.04</v>
      </c>
      <c r="I141" s="200"/>
      <c r="J141" s="201">
        <f>ROUND(I141*H141,2)</f>
        <v>0</v>
      </c>
      <c r="K141" s="202"/>
      <c r="L141" s="37"/>
      <c r="M141" s="203" t="s">
        <v>1</v>
      </c>
      <c r="N141" s="204" t="s">
        <v>44</v>
      </c>
      <c r="O141" s="75"/>
      <c r="P141" s="205">
        <f>O141*H141</f>
        <v>0</v>
      </c>
      <c r="Q141" s="205">
        <v>0</v>
      </c>
      <c r="R141" s="205">
        <f>Q141*H141</f>
        <v>0</v>
      </c>
      <c r="S141" s="205">
        <v>0</v>
      </c>
      <c r="T141" s="20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7" t="s">
        <v>162</v>
      </c>
      <c r="AT141" s="207" t="s">
        <v>158</v>
      </c>
      <c r="AU141" s="207" t="s">
        <v>134</v>
      </c>
      <c r="AY141" s="15" t="s">
        <v>155</v>
      </c>
      <c r="BE141" s="125">
        <f>IF(N141="základná",J141,0)</f>
        <v>0</v>
      </c>
      <c r="BF141" s="125">
        <f>IF(N141="znížená",J141,0)</f>
        <v>0</v>
      </c>
      <c r="BG141" s="125">
        <f>IF(N141="zákl. prenesená",J141,0)</f>
        <v>0</v>
      </c>
      <c r="BH141" s="125">
        <f>IF(N141="zníž. prenesená",J141,0)</f>
        <v>0</v>
      </c>
      <c r="BI141" s="125">
        <f>IF(N141="nulová",J141,0)</f>
        <v>0</v>
      </c>
      <c r="BJ141" s="15" t="s">
        <v>134</v>
      </c>
      <c r="BK141" s="125">
        <f>ROUND(I141*H141,2)</f>
        <v>0</v>
      </c>
      <c r="BL141" s="15" t="s">
        <v>162</v>
      </c>
      <c r="BM141" s="207" t="s">
        <v>183</v>
      </c>
    </row>
    <row r="142" s="2" customFormat="1" ht="33" customHeight="1">
      <c r="A142" s="36"/>
      <c r="B142" s="164"/>
      <c r="C142" s="195" t="s">
        <v>184</v>
      </c>
      <c r="D142" s="195" t="s">
        <v>158</v>
      </c>
      <c r="E142" s="196" t="s">
        <v>185</v>
      </c>
      <c r="F142" s="197" t="s">
        <v>186</v>
      </c>
      <c r="G142" s="198" t="s">
        <v>161</v>
      </c>
      <c r="H142" s="199">
        <v>50.399999999999999</v>
      </c>
      <c r="I142" s="200"/>
      <c r="J142" s="201">
        <f>ROUND(I142*H142,2)</f>
        <v>0</v>
      </c>
      <c r="K142" s="202"/>
      <c r="L142" s="37"/>
      <c r="M142" s="203" t="s">
        <v>1</v>
      </c>
      <c r="N142" s="204" t="s">
        <v>44</v>
      </c>
      <c r="O142" s="75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7" t="s">
        <v>162</v>
      </c>
      <c r="AT142" s="207" t="s">
        <v>158</v>
      </c>
      <c r="AU142" s="207" t="s">
        <v>134</v>
      </c>
      <c r="AY142" s="15" t="s">
        <v>155</v>
      </c>
      <c r="BE142" s="125">
        <f>IF(N142="základná",J142,0)</f>
        <v>0</v>
      </c>
      <c r="BF142" s="125">
        <f>IF(N142="znížená",J142,0)</f>
        <v>0</v>
      </c>
      <c r="BG142" s="125">
        <f>IF(N142="zákl. prenesená",J142,0)</f>
        <v>0</v>
      </c>
      <c r="BH142" s="125">
        <f>IF(N142="zníž. prenesená",J142,0)</f>
        <v>0</v>
      </c>
      <c r="BI142" s="125">
        <f>IF(N142="nulová",J142,0)</f>
        <v>0</v>
      </c>
      <c r="BJ142" s="15" t="s">
        <v>134</v>
      </c>
      <c r="BK142" s="125">
        <f>ROUND(I142*H142,2)</f>
        <v>0</v>
      </c>
      <c r="BL142" s="15" t="s">
        <v>162</v>
      </c>
      <c r="BM142" s="207" t="s">
        <v>187</v>
      </c>
    </row>
    <row r="143" s="2" customFormat="1" ht="16.5" customHeight="1">
      <c r="A143" s="36"/>
      <c r="B143" s="164"/>
      <c r="C143" s="195" t="s">
        <v>188</v>
      </c>
      <c r="D143" s="195" t="s">
        <v>158</v>
      </c>
      <c r="E143" s="196" t="s">
        <v>189</v>
      </c>
      <c r="F143" s="197" t="s">
        <v>190</v>
      </c>
      <c r="G143" s="198" t="s">
        <v>161</v>
      </c>
      <c r="H143" s="199">
        <v>5.04</v>
      </c>
      <c r="I143" s="200"/>
      <c r="J143" s="201">
        <f>ROUND(I143*H143,2)</f>
        <v>0</v>
      </c>
      <c r="K143" s="202"/>
      <c r="L143" s="37"/>
      <c r="M143" s="203" t="s">
        <v>1</v>
      </c>
      <c r="N143" s="204" t="s">
        <v>44</v>
      </c>
      <c r="O143" s="75"/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7" t="s">
        <v>162</v>
      </c>
      <c r="AT143" s="207" t="s">
        <v>158</v>
      </c>
      <c r="AU143" s="207" t="s">
        <v>134</v>
      </c>
      <c r="AY143" s="15" t="s">
        <v>155</v>
      </c>
      <c r="BE143" s="125">
        <f>IF(N143="základná",J143,0)</f>
        <v>0</v>
      </c>
      <c r="BF143" s="125">
        <f>IF(N143="znížená",J143,0)</f>
        <v>0</v>
      </c>
      <c r="BG143" s="125">
        <f>IF(N143="zákl. prenesená",J143,0)</f>
        <v>0</v>
      </c>
      <c r="BH143" s="125">
        <f>IF(N143="zníž. prenesená",J143,0)</f>
        <v>0</v>
      </c>
      <c r="BI143" s="125">
        <f>IF(N143="nulová",J143,0)</f>
        <v>0</v>
      </c>
      <c r="BJ143" s="15" t="s">
        <v>134</v>
      </c>
      <c r="BK143" s="125">
        <f>ROUND(I143*H143,2)</f>
        <v>0</v>
      </c>
      <c r="BL143" s="15" t="s">
        <v>162</v>
      </c>
      <c r="BM143" s="207" t="s">
        <v>191</v>
      </c>
    </row>
    <row r="144" s="2" customFormat="1" ht="21.75" customHeight="1">
      <c r="A144" s="36"/>
      <c r="B144" s="164"/>
      <c r="C144" s="195" t="s">
        <v>192</v>
      </c>
      <c r="D144" s="195" t="s">
        <v>158</v>
      </c>
      <c r="E144" s="196" t="s">
        <v>193</v>
      </c>
      <c r="F144" s="197" t="s">
        <v>194</v>
      </c>
      <c r="G144" s="198" t="s">
        <v>195</v>
      </c>
      <c r="H144" s="199">
        <v>8.0640000000000001</v>
      </c>
      <c r="I144" s="200"/>
      <c r="J144" s="201">
        <f>ROUND(I144*H144,2)</f>
        <v>0</v>
      </c>
      <c r="K144" s="202"/>
      <c r="L144" s="37"/>
      <c r="M144" s="203" t="s">
        <v>1</v>
      </c>
      <c r="N144" s="204" t="s">
        <v>44</v>
      </c>
      <c r="O144" s="75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7" t="s">
        <v>162</v>
      </c>
      <c r="AT144" s="207" t="s">
        <v>158</v>
      </c>
      <c r="AU144" s="207" t="s">
        <v>134</v>
      </c>
      <c r="AY144" s="15" t="s">
        <v>155</v>
      </c>
      <c r="BE144" s="125">
        <f>IF(N144="základná",J144,0)</f>
        <v>0</v>
      </c>
      <c r="BF144" s="125">
        <f>IF(N144="znížená",J144,0)</f>
        <v>0</v>
      </c>
      <c r="BG144" s="125">
        <f>IF(N144="zákl. prenesená",J144,0)</f>
        <v>0</v>
      </c>
      <c r="BH144" s="125">
        <f>IF(N144="zníž. prenesená",J144,0)</f>
        <v>0</v>
      </c>
      <c r="BI144" s="125">
        <f>IF(N144="nulová",J144,0)</f>
        <v>0</v>
      </c>
      <c r="BJ144" s="15" t="s">
        <v>134</v>
      </c>
      <c r="BK144" s="125">
        <f>ROUND(I144*H144,2)</f>
        <v>0</v>
      </c>
      <c r="BL144" s="15" t="s">
        <v>162</v>
      </c>
      <c r="BM144" s="207" t="s">
        <v>196</v>
      </c>
    </row>
    <row r="145" s="2" customFormat="1" ht="21.75" customHeight="1">
      <c r="A145" s="36"/>
      <c r="B145" s="164"/>
      <c r="C145" s="195" t="s">
        <v>197</v>
      </c>
      <c r="D145" s="195" t="s">
        <v>158</v>
      </c>
      <c r="E145" s="196" t="s">
        <v>198</v>
      </c>
      <c r="F145" s="197" t="s">
        <v>199</v>
      </c>
      <c r="G145" s="198" t="s">
        <v>161</v>
      </c>
      <c r="H145" s="199">
        <v>28.199999999999999</v>
      </c>
      <c r="I145" s="200"/>
      <c r="J145" s="201">
        <f>ROUND(I145*H145,2)</f>
        <v>0</v>
      </c>
      <c r="K145" s="202"/>
      <c r="L145" s="37"/>
      <c r="M145" s="203" t="s">
        <v>1</v>
      </c>
      <c r="N145" s="204" t="s">
        <v>44</v>
      </c>
      <c r="O145" s="75"/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7" t="s">
        <v>162</v>
      </c>
      <c r="AT145" s="207" t="s">
        <v>158</v>
      </c>
      <c r="AU145" s="207" t="s">
        <v>134</v>
      </c>
      <c r="AY145" s="15" t="s">
        <v>155</v>
      </c>
      <c r="BE145" s="125">
        <f>IF(N145="základná",J145,0)</f>
        <v>0</v>
      </c>
      <c r="BF145" s="125">
        <f>IF(N145="znížená",J145,0)</f>
        <v>0</v>
      </c>
      <c r="BG145" s="125">
        <f>IF(N145="zákl. prenesená",J145,0)</f>
        <v>0</v>
      </c>
      <c r="BH145" s="125">
        <f>IF(N145="zníž. prenesená",J145,0)</f>
        <v>0</v>
      </c>
      <c r="BI145" s="125">
        <f>IF(N145="nulová",J145,0)</f>
        <v>0</v>
      </c>
      <c r="BJ145" s="15" t="s">
        <v>134</v>
      </c>
      <c r="BK145" s="125">
        <f>ROUND(I145*H145,2)</f>
        <v>0</v>
      </c>
      <c r="BL145" s="15" t="s">
        <v>162</v>
      </c>
      <c r="BM145" s="207" t="s">
        <v>200</v>
      </c>
    </row>
    <row r="146" s="12" customFormat="1" ht="22.8" customHeight="1">
      <c r="A146" s="12"/>
      <c r="B146" s="183"/>
      <c r="C146" s="12"/>
      <c r="D146" s="184" t="s">
        <v>77</v>
      </c>
      <c r="E146" s="193" t="s">
        <v>134</v>
      </c>
      <c r="F146" s="193" t="s">
        <v>201</v>
      </c>
      <c r="G146" s="12"/>
      <c r="H146" s="12"/>
      <c r="I146" s="186"/>
      <c r="J146" s="194">
        <f>BK146</f>
        <v>0</v>
      </c>
      <c r="K146" s="12"/>
      <c r="L146" s="183"/>
      <c r="M146" s="187"/>
      <c r="N146" s="188"/>
      <c r="O146" s="188"/>
      <c r="P146" s="189">
        <f>SUM(P147:P155)</f>
        <v>0</v>
      </c>
      <c r="Q146" s="188"/>
      <c r="R146" s="189">
        <f>SUM(R147:R155)</f>
        <v>58.315479819999986</v>
      </c>
      <c r="S146" s="188"/>
      <c r="T146" s="190">
        <f>SUM(T147:T155)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84" t="s">
        <v>86</v>
      </c>
      <c r="AT146" s="191" t="s">
        <v>77</v>
      </c>
      <c r="AU146" s="191" t="s">
        <v>86</v>
      </c>
      <c r="AY146" s="184" t="s">
        <v>155</v>
      </c>
      <c r="BK146" s="192">
        <f>SUM(BK147:BK155)</f>
        <v>0</v>
      </c>
    </row>
    <row r="147" s="2" customFormat="1" ht="21.75" customHeight="1">
      <c r="A147" s="36"/>
      <c r="B147" s="164"/>
      <c r="C147" s="195" t="s">
        <v>202</v>
      </c>
      <c r="D147" s="195" t="s">
        <v>158</v>
      </c>
      <c r="E147" s="196" t="s">
        <v>203</v>
      </c>
      <c r="F147" s="197" t="s">
        <v>204</v>
      </c>
      <c r="G147" s="198" t="s">
        <v>161</v>
      </c>
      <c r="H147" s="199">
        <v>3</v>
      </c>
      <c r="I147" s="200"/>
      <c r="J147" s="201">
        <f>ROUND(I147*H147,2)</f>
        <v>0</v>
      </c>
      <c r="K147" s="202"/>
      <c r="L147" s="37"/>
      <c r="M147" s="203" t="s">
        <v>1</v>
      </c>
      <c r="N147" s="204" t="s">
        <v>44</v>
      </c>
      <c r="O147" s="75"/>
      <c r="P147" s="205">
        <f>O147*H147</f>
        <v>0</v>
      </c>
      <c r="Q147" s="205">
        <v>2.0699999999999998</v>
      </c>
      <c r="R147" s="205">
        <f>Q147*H147</f>
        <v>6.2099999999999991</v>
      </c>
      <c r="S147" s="205">
        <v>0</v>
      </c>
      <c r="T147" s="20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7" t="s">
        <v>162</v>
      </c>
      <c r="AT147" s="207" t="s">
        <v>158</v>
      </c>
      <c r="AU147" s="207" t="s">
        <v>134</v>
      </c>
      <c r="AY147" s="15" t="s">
        <v>155</v>
      </c>
      <c r="BE147" s="125">
        <f>IF(N147="základná",J147,0)</f>
        <v>0</v>
      </c>
      <c r="BF147" s="125">
        <f>IF(N147="znížená",J147,0)</f>
        <v>0</v>
      </c>
      <c r="BG147" s="125">
        <f>IF(N147="zákl. prenesená",J147,0)</f>
        <v>0</v>
      </c>
      <c r="BH147" s="125">
        <f>IF(N147="zníž. prenesená",J147,0)</f>
        <v>0</v>
      </c>
      <c r="BI147" s="125">
        <f>IF(N147="nulová",J147,0)</f>
        <v>0</v>
      </c>
      <c r="BJ147" s="15" t="s">
        <v>134</v>
      </c>
      <c r="BK147" s="125">
        <f>ROUND(I147*H147,2)</f>
        <v>0</v>
      </c>
      <c r="BL147" s="15" t="s">
        <v>162</v>
      </c>
      <c r="BM147" s="207" t="s">
        <v>205</v>
      </c>
    </row>
    <row r="148" s="2" customFormat="1" ht="21.75" customHeight="1">
      <c r="A148" s="36"/>
      <c r="B148" s="164"/>
      <c r="C148" s="195" t="s">
        <v>206</v>
      </c>
      <c r="D148" s="195" t="s">
        <v>158</v>
      </c>
      <c r="E148" s="196" t="s">
        <v>207</v>
      </c>
      <c r="F148" s="197" t="s">
        <v>208</v>
      </c>
      <c r="G148" s="198" t="s">
        <v>161</v>
      </c>
      <c r="H148" s="199">
        <v>3</v>
      </c>
      <c r="I148" s="200"/>
      <c r="J148" s="201">
        <f>ROUND(I148*H148,2)</f>
        <v>0</v>
      </c>
      <c r="K148" s="202"/>
      <c r="L148" s="37"/>
      <c r="M148" s="203" t="s">
        <v>1</v>
      </c>
      <c r="N148" s="204" t="s">
        <v>44</v>
      </c>
      <c r="O148" s="75"/>
      <c r="P148" s="205">
        <f>O148*H148</f>
        <v>0</v>
      </c>
      <c r="Q148" s="205">
        <v>2.4157199999999999</v>
      </c>
      <c r="R148" s="205">
        <f>Q148*H148</f>
        <v>7.2471599999999992</v>
      </c>
      <c r="S148" s="205">
        <v>0</v>
      </c>
      <c r="T148" s="20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7" t="s">
        <v>162</v>
      </c>
      <c r="AT148" s="207" t="s">
        <v>158</v>
      </c>
      <c r="AU148" s="207" t="s">
        <v>134</v>
      </c>
      <c r="AY148" s="15" t="s">
        <v>155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134</v>
      </c>
      <c r="BK148" s="125">
        <f>ROUND(I148*H148,2)</f>
        <v>0</v>
      </c>
      <c r="BL148" s="15" t="s">
        <v>162</v>
      </c>
      <c r="BM148" s="207" t="s">
        <v>209</v>
      </c>
    </row>
    <row r="149" s="2" customFormat="1" ht="16.5" customHeight="1">
      <c r="A149" s="36"/>
      <c r="B149" s="164"/>
      <c r="C149" s="195" t="s">
        <v>210</v>
      </c>
      <c r="D149" s="195" t="s">
        <v>158</v>
      </c>
      <c r="E149" s="196" t="s">
        <v>211</v>
      </c>
      <c r="F149" s="197" t="s">
        <v>212</v>
      </c>
      <c r="G149" s="198" t="s">
        <v>195</v>
      </c>
      <c r="H149" s="199">
        <v>0.152</v>
      </c>
      <c r="I149" s="200"/>
      <c r="J149" s="201">
        <f>ROUND(I149*H149,2)</f>
        <v>0</v>
      </c>
      <c r="K149" s="202"/>
      <c r="L149" s="37"/>
      <c r="M149" s="203" t="s">
        <v>1</v>
      </c>
      <c r="N149" s="204" t="s">
        <v>44</v>
      </c>
      <c r="O149" s="75"/>
      <c r="P149" s="205">
        <f>O149*H149</f>
        <v>0</v>
      </c>
      <c r="Q149" s="205">
        <v>1.20296</v>
      </c>
      <c r="R149" s="205">
        <f>Q149*H149</f>
        <v>0.18284992</v>
      </c>
      <c r="S149" s="205">
        <v>0</v>
      </c>
      <c r="T149" s="20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7" t="s">
        <v>162</v>
      </c>
      <c r="AT149" s="207" t="s">
        <v>158</v>
      </c>
      <c r="AU149" s="207" t="s">
        <v>134</v>
      </c>
      <c r="AY149" s="15" t="s">
        <v>155</v>
      </c>
      <c r="BE149" s="125">
        <f>IF(N149="základná",J149,0)</f>
        <v>0</v>
      </c>
      <c r="BF149" s="125">
        <f>IF(N149="znížená",J149,0)</f>
        <v>0</v>
      </c>
      <c r="BG149" s="125">
        <f>IF(N149="zákl. prenesená",J149,0)</f>
        <v>0</v>
      </c>
      <c r="BH149" s="125">
        <f>IF(N149="zníž. prenesená",J149,0)</f>
        <v>0</v>
      </c>
      <c r="BI149" s="125">
        <f>IF(N149="nulová",J149,0)</f>
        <v>0</v>
      </c>
      <c r="BJ149" s="15" t="s">
        <v>134</v>
      </c>
      <c r="BK149" s="125">
        <f>ROUND(I149*H149,2)</f>
        <v>0</v>
      </c>
      <c r="BL149" s="15" t="s">
        <v>162</v>
      </c>
      <c r="BM149" s="207" t="s">
        <v>213</v>
      </c>
    </row>
    <row r="150" s="2" customFormat="1" ht="16.5" customHeight="1">
      <c r="A150" s="36"/>
      <c r="B150" s="164"/>
      <c r="C150" s="195" t="s">
        <v>214</v>
      </c>
      <c r="D150" s="195" t="s">
        <v>158</v>
      </c>
      <c r="E150" s="196" t="s">
        <v>215</v>
      </c>
      <c r="F150" s="197" t="s">
        <v>216</v>
      </c>
      <c r="G150" s="198" t="s">
        <v>161</v>
      </c>
      <c r="H150" s="199">
        <v>5.04</v>
      </c>
      <c r="I150" s="200"/>
      <c r="J150" s="201">
        <f>ROUND(I150*H150,2)</f>
        <v>0</v>
      </c>
      <c r="K150" s="202"/>
      <c r="L150" s="37"/>
      <c r="M150" s="203" t="s">
        <v>1</v>
      </c>
      <c r="N150" s="204" t="s">
        <v>44</v>
      </c>
      <c r="O150" s="75"/>
      <c r="P150" s="205">
        <f>O150*H150</f>
        <v>0</v>
      </c>
      <c r="Q150" s="205">
        <v>2.2151299999999998</v>
      </c>
      <c r="R150" s="205">
        <f>Q150*H150</f>
        <v>11.1642552</v>
      </c>
      <c r="S150" s="205">
        <v>0</v>
      </c>
      <c r="T150" s="20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7" t="s">
        <v>162</v>
      </c>
      <c r="AT150" s="207" t="s">
        <v>158</v>
      </c>
      <c r="AU150" s="207" t="s">
        <v>134</v>
      </c>
      <c r="AY150" s="15" t="s">
        <v>155</v>
      </c>
      <c r="BE150" s="125">
        <f>IF(N150="základná",J150,0)</f>
        <v>0</v>
      </c>
      <c r="BF150" s="125">
        <f>IF(N150="znížená",J150,0)</f>
        <v>0</v>
      </c>
      <c r="BG150" s="125">
        <f>IF(N150="zákl. prenesená",J150,0)</f>
        <v>0</v>
      </c>
      <c r="BH150" s="125">
        <f>IF(N150="zníž. prenesená",J150,0)</f>
        <v>0</v>
      </c>
      <c r="BI150" s="125">
        <f>IF(N150="nulová",J150,0)</f>
        <v>0</v>
      </c>
      <c r="BJ150" s="15" t="s">
        <v>134</v>
      </c>
      <c r="BK150" s="125">
        <f>ROUND(I150*H150,2)</f>
        <v>0</v>
      </c>
      <c r="BL150" s="15" t="s">
        <v>162</v>
      </c>
      <c r="BM150" s="207" t="s">
        <v>217</v>
      </c>
    </row>
    <row r="151" s="2" customFormat="1" ht="44.25" customHeight="1">
      <c r="A151" s="36"/>
      <c r="B151" s="164"/>
      <c r="C151" s="195" t="s">
        <v>218</v>
      </c>
      <c r="D151" s="195" t="s">
        <v>158</v>
      </c>
      <c r="E151" s="196" t="s">
        <v>219</v>
      </c>
      <c r="F151" s="197" t="s">
        <v>220</v>
      </c>
      <c r="G151" s="198" t="s">
        <v>161</v>
      </c>
      <c r="H151" s="199">
        <v>4.8600000000000003</v>
      </c>
      <c r="I151" s="200"/>
      <c r="J151" s="201">
        <f>ROUND(I151*H151,2)</f>
        <v>0</v>
      </c>
      <c r="K151" s="202"/>
      <c r="L151" s="37"/>
      <c r="M151" s="203" t="s">
        <v>1</v>
      </c>
      <c r="N151" s="204" t="s">
        <v>44</v>
      </c>
      <c r="O151" s="75"/>
      <c r="P151" s="205">
        <f>O151*H151</f>
        <v>0</v>
      </c>
      <c r="Q151" s="205">
        <v>2.19407</v>
      </c>
      <c r="R151" s="205">
        <f>Q151*H151</f>
        <v>10.663180200000001</v>
      </c>
      <c r="S151" s="205">
        <v>0</v>
      </c>
      <c r="T151" s="20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7" t="s">
        <v>162</v>
      </c>
      <c r="AT151" s="207" t="s">
        <v>158</v>
      </c>
      <c r="AU151" s="207" t="s">
        <v>134</v>
      </c>
      <c r="AY151" s="15" t="s">
        <v>155</v>
      </c>
      <c r="BE151" s="125">
        <f>IF(N151="základná",J151,0)</f>
        <v>0</v>
      </c>
      <c r="BF151" s="125">
        <f>IF(N151="znížená",J151,0)</f>
        <v>0</v>
      </c>
      <c r="BG151" s="125">
        <f>IF(N151="zákl. prenesená",J151,0)</f>
        <v>0</v>
      </c>
      <c r="BH151" s="125">
        <f>IF(N151="zníž. prenesená",J151,0)</f>
        <v>0</v>
      </c>
      <c r="BI151" s="125">
        <f>IF(N151="nulová",J151,0)</f>
        <v>0</v>
      </c>
      <c r="BJ151" s="15" t="s">
        <v>134</v>
      </c>
      <c r="BK151" s="125">
        <f>ROUND(I151*H151,2)</f>
        <v>0</v>
      </c>
      <c r="BL151" s="15" t="s">
        <v>162</v>
      </c>
      <c r="BM151" s="207" t="s">
        <v>221</v>
      </c>
    </row>
    <row r="152" s="2" customFormat="1" ht="21.75" customHeight="1">
      <c r="A152" s="36"/>
      <c r="B152" s="164"/>
      <c r="C152" s="195" t="s">
        <v>7</v>
      </c>
      <c r="D152" s="195" t="s">
        <v>158</v>
      </c>
      <c r="E152" s="196" t="s">
        <v>222</v>
      </c>
      <c r="F152" s="197" t="s">
        <v>223</v>
      </c>
      <c r="G152" s="198" t="s">
        <v>161</v>
      </c>
      <c r="H152" s="199">
        <v>8.9100000000000001</v>
      </c>
      <c r="I152" s="200"/>
      <c r="J152" s="201">
        <f>ROUND(I152*H152,2)</f>
        <v>0</v>
      </c>
      <c r="K152" s="202"/>
      <c r="L152" s="37"/>
      <c r="M152" s="203" t="s">
        <v>1</v>
      </c>
      <c r="N152" s="204" t="s">
        <v>44</v>
      </c>
      <c r="O152" s="75"/>
      <c r="P152" s="205">
        <f>O152*H152</f>
        <v>0</v>
      </c>
      <c r="Q152" s="205">
        <v>2.4157199999999999</v>
      </c>
      <c r="R152" s="205">
        <f>Q152*H152</f>
        <v>21.524065199999999</v>
      </c>
      <c r="S152" s="205">
        <v>0</v>
      </c>
      <c r="T152" s="20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7" t="s">
        <v>162</v>
      </c>
      <c r="AT152" s="207" t="s">
        <v>158</v>
      </c>
      <c r="AU152" s="207" t="s">
        <v>134</v>
      </c>
      <c r="AY152" s="15" t="s">
        <v>155</v>
      </c>
      <c r="BE152" s="125">
        <f>IF(N152="základná",J152,0)</f>
        <v>0</v>
      </c>
      <c r="BF152" s="125">
        <f>IF(N152="znížená",J152,0)</f>
        <v>0</v>
      </c>
      <c r="BG152" s="125">
        <f>IF(N152="zákl. prenesená",J152,0)</f>
        <v>0</v>
      </c>
      <c r="BH152" s="125">
        <f>IF(N152="zníž. prenesená",J152,0)</f>
        <v>0</v>
      </c>
      <c r="BI152" s="125">
        <f>IF(N152="nulová",J152,0)</f>
        <v>0</v>
      </c>
      <c r="BJ152" s="15" t="s">
        <v>134</v>
      </c>
      <c r="BK152" s="125">
        <f>ROUND(I152*H152,2)</f>
        <v>0</v>
      </c>
      <c r="BL152" s="15" t="s">
        <v>162</v>
      </c>
      <c r="BM152" s="207" t="s">
        <v>224</v>
      </c>
    </row>
    <row r="153" s="2" customFormat="1" ht="21.75" customHeight="1">
      <c r="A153" s="36"/>
      <c r="B153" s="164"/>
      <c r="C153" s="195" t="s">
        <v>225</v>
      </c>
      <c r="D153" s="195" t="s">
        <v>158</v>
      </c>
      <c r="E153" s="196" t="s">
        <v>226</v>
      </c>
      <c r="F153" s="197" t="s">
        <v>227</v>
      </c>
      <c r="G153" s="198" t="s">
        <v>228</v>
      </c>
      <c r="H153" s="199">
        <v>31.274999999999999</v>
      </c>
      <c r="I153" s="200"/>
      <c r="J153" s="201">
        <f>ROUND(I153*H153,2)</f>
        <v>0</v>
      </c>
      <c r="K153" s="202"/>
      <c r="L153" s="37"/>
      <c r="M153" s="203" t="s">
        <v>1</v>
      </c>
      <c r="N153" s="204" t="s">
        <v>44</v>
      </c>
      <c r="O153" s="75"/>
      <c r="P153" s="205">
        <f>O153*H153</f>
        <v>0</v>
      </c>
      <c r="Q153" s="205">
        <v>0.00050000000000000001</v>
      </c>
      <c r="R153" s="205">
        <f>Q153*H153</f>
        <v>0.015637499999999999</v>
      </c>
      <c r="S153" s="205">
        <v>0</v>
      </c>
      <c r="T153" s="20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7" t="s">
        <v>162</v>
      </c>
      <c r="AT153" s="207" t="s">
        <v>158</v>
      </c>
      <c r="AU153" s="207" t="s">
        <v>134</v>
      </c>
      <c r="AY153" s="15" t="s">
        <v>155</v>
      </c>
      <c r="BE153" s="125">
        <f>IF(N153="základná",J153,0)</f>
        <v>0</v>
      </c>
      <c r="BF153" s="125">
        <f>IF(N153="znížená",J153,0)</f>
        <v>0</v>
      </c>
      <c r="BG153" s="125">
        <f>IF(N153="zákl. prenesená",J153,0)</f>
        <v>0</v>
      </c>
      <c r="BH153" s="125">
        <f>IF(N153="zníž. prenesená",J153,0)</f>
        <v>0</v>
      </c>
      <c r="BI153" s="125">
        <f>IF(N153="nulová",J153,0)</f>
        <v>0</v>
      </c>
      <c r="BJ153" s="15" t="s">
        <v>134</v>
      </c>
      <c r="BK153" s="125">
        <f>ROUND(I153*H153,2)</f>
        <v>0</v>
      </c>
      <c r="BL153" s="15" t="s">
        <v>162</v>
      </c>
      <c r="BM153" s="207" t="s">
        <v>229</v>
      </c>
    </row>
    <row r="154" s="2" customFormat="1" ht="21.75" customHeight="1">
      <c r="A154" s="36"/>
      <c r="B154" s="164"/>
      <c r="C154" s="195" t="s">
        <v>230</v>
      </c>
      <c r="D154" s="195" t="s">
        <v>158</v>
      </c>
      <c r="E154" s="196" t="s">
        <v>231</v>
      </c>
      <c r="F154" s="197" t="s">
        <v>232</v>
      </c>
      <c r="G154" s="198" t="s">
        <v>228</v>
      </c>
      <c r="H154" s="199">
        <v>31.274999999999999</v>
      </c>
      <c r="I154" s="200"/>
      <c r="J154" s="201">
        <f>ROUND(I154*H154,2)</f>
        <v>0</v>
      </c>
      <c r="K154" s="202"/>
      <c r="L154" s="37"/>
      <c r="M154" s="203" t="s">
        <v>1</v>
      </c>
      <c r="N154" s="204" t="s">
        <v>44</v>
      </c>
      <c r="O154" s="75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7" t="s">
        <v>162</v>
      </c>
      <c r="AT154" s="207" t="s">
        <v>158</v>
      </c>
      <c r="AU154" s="207" t="s">
        <v>134</v>
      </c>
      <c r="AY154" s="15" t="s">
        <v>155</v>
      </c>
      <c r="BE154" s="125">
        <f>IF(N154="základná",J154,0)</f>
        <v>0</v>
      </c>
      <c r="BF154" s="125">
        <f>IF(N154="znížená",J154,0)</f>
        <v>0</v>
      </c>
      <c r="BG154" s="125">
        <f>IF(N154="zákl. prenesená",J154,0)</f>
        <v>0</v>
      </c>
      <c r="BH154" s="125">
        <f>IF(N154="zníž. prenesená",J154,0)</f>
        <v>0</v>
      </c>
      <c r="BI154" s="125">
        <f>IF(N154="nulová",J154,0)</f>
        <v>0</v>
      </c>
      <c r="BJ154" s="15" t="s">
        <v>134</v>
      </c>
      <c r="BK154" s="125">
        <f>ROUND(I154*H154,2)</f>
        <v>0</v>
      </c>
      <c r="BL154" s="15" t="s">
        <v>162</v>
      </c>
      <c r="BM154" s="207" t="s">
        <v>233</v>
      </c>
    </row>
    <row r="155" s="2" customFormat="1" ht="21.75" customHeight="1">
      <c r="A155" s="36"/>
      <c r="B155" s="164"/>
      <c r="C155" s="195" t="s">
        <v>234</v>
      </c>
      <c r="D155" s="195" t="s">
        <v>158</v>
      </c>
      <c r="E155" s="196" t="s">
        <v>235</v>
      </c>
      <c r="F155" s="197" t="s">
        <v>236</v>
      </c>
      <c r="G155" s="198" t="s">
        <v>195</v>
      </c>
      <c r="H155" s="199">
        <v>1.284</v>
      </c>
      <c r="I155" s="200"/>
      <c r="J155" s="201">
        <f>ROUND(I155*H155,2)</f>
        <v>0</v>
      </c>
      <c r="K155" s="202"/>
      <c r="L155" s="37"/>
      <c r="M155" s="203" t="s">
        <v>1</v>
      </c>
      <c r="N155" s="204" t="s">
        <v>44</v>
      </c>
      <c r="O155" s="75"/>
      <c r="P155" s="205">
        <f>O155*H155</f>
        <v>0</v>
      </c>
      <c r="Q155" s="205">
        <v>1.01895</v>
      </c>
      <c r="R155" s="205">
        <f>Q155*H155</f>
        <v>1.3083318000000002</v>
      </c>
      <c r="S155" s="205">
        <v>0</v>
      </c>
      <c r="T155" s="20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7" t="s">
        <v>162</v>
      </c>
      <c r="AT155" s="207" t="s">
        <v>158</v>
      </c>
      <c r="AU155" s="207" t="s">
        <v>134</v>
      </c>
      <c r="AY155" s="15" t="s">
        <v>155</v>
      </c>
      <c r="BE155" s="125">
        <f>IF(N155="základná",J155,0)</f>
        <v>0</v>
      </c>
      <c r="BF155" s="125">
        <f>IF(N155="znížená",J155,0)</f>
        <v>0</v>
      </c>
      <c r="BG155" s="125">
        <f>IF(N155="zákl. prenesená",J155,0)</f>
        <v>0</v>
      </c>
      <c r="BH155" s="125">
        <f>IF(N155="zníž. prenesená",J155,0)</f>
        <v>0</v>
      </c>
      <c r="BI155" s="125">
        <f>IF(N155="nulová",J155,0)</f>
        <v>0</v>
      </c>
      <c r="BJ155" s="15" t="s">
        <v>134</v>
      </c>
      <c r="BK155" s="125">
        <f>ROUND(I155*H155,2)</f>
        <v>0</v>
      </c>
      <c r="BL155" s="15" t="s">
        <v>162</v>
      </c>
      <c r="BM155" s="207" t="s">
        <v>237</v>
      </c>
    </row>
    <row r="156" s="12" customFormat="1" ht="22.8" customHeight="1">
      <c r="A156" s="12"/>
      <c r="B156" s="183"/>
      <c r="C156" s="12"/>
      <c r="D156" s="184" t="s">
        <v>77</v>
      </c>
      <c r="E156" s="193" t="s">
        <v>238</v>
      </c>
      <c r="F156" s="193" t="s">
        <v>239</v>
      </c>
      <c r="G156" s="12"/>
      <c r="H156" s="12"/>
      <c r="I156" s="186"/>
      <c r="J156" s="194">
        <f>BK156</f>
        <v>0</v>
      </c>
      <c r="K156" s="12"/>
      <c r="L156" s="183"/>
      <c r="M156" s="187"/>
      <c r="N156" s="188"/>
      <c r="O156" s="188"/>
      <c r="P156" s="189">
        <f>SUM(P157:P162)</f>
        <v>0</v>
      </c>
      <c r="Q156" s="188"/>
      <c r="R156" s="189">
        <f>SUM(R157:R162)</f>
        <v>18.410331639999999</v>
      </c>
      <c r="S156" s="188"/>
      <c r="T156" s="190">
        <f>SUM(T157:T162)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84" t="s">
        <v>86</v>
      </c>
      <c r="AT156" s="191" t="s">
        <v>77</v>
      </c>
      <c r="AU156" s="191" t="s">
        <v>86</v>
      </c>
      <c r="AY156" s="184" t="s">
        <v>155</v>
      </c>
      <c r="BK156" s="192">
        <f>SUM(BK157:BK162)</f>
        <v>0</v>
      </c>
    </row>
    <row r="157" s="2" customFormat="1" ht="21.75" customHeight="1">
      <c r="A157" s="36"/>
      <c r="B157" s="164"/>
      <c r="C157" s="195" t="s">
        <v>240</v>
      </c>
      <c r="D157" s="195" t="s">
        <v>158</v>
      </c>
      <c r="E157" s="196" t="s">
        <v>241</v>
      </c>
      <c r="F157" s="197" t="s">
        <v>242</v>
      </c>
      <c r="G157" s="198" t="s">
        <v>161</v>
      </c>
      <c r="H157" s="199">
        <v>6.2880000000000003</v>
      </c>
      <c r="I157" s="200"/>
      <c r="J157" s="201">
        <f>ROUND(I157*H157,2)</f>
        <v>0</v>
      </c>
      <c r="K157" s="202"/>
      <c r="L157" s="37"/>
      <c r="M157" s="203" t="s">
        <v>1</v>
      </c>
      <c r="N157" s="204" t="s">
        <v>44</v>
      </c>
      <c r="O157" s="75"/>
      <c r="P157" s="205">
        <f>O157*H157</f>
        <v>0</v>
      </c>
      <c r="Q157" s="205">
        <v>2.40177</v>
      </c>
      <c r="R157" s="205">
        <f>Q157*H157</f>
        <v>15.10232976</v>
      </c>
      <c r="S157" s="205">
        <v>0</v>
      </c>
      <c r="T157" s="20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7" t="s">
        <v>162</v>
      </c>
      <c r="AT157" s="207" t="s">
        <v>158</v>
      </c>
      <c r="AU157" s="207" t="s">
        <v>134</v>
      </c>
      <c r="AY157" s="15" t="s">
        <v>155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5" t="s">
        <v>134</v>
      </c>
      <c r="BK157" s="125">
        <f>ROUND(I157*H157,2)</f>
        <v>0</v>
      </c>
      <c r="BL157" s="15" t="s">
        <v>162</v>
      </c>
      <c r="BM157" s="207" t="s">
        <v>243</v>
      </c>
    </row>
    <row r="158" s="2" customFormat="1" ht="21.75" customHeight="1">
      <c r="A158" s="36"/>
      <c r="B158" s="164"/>
      <c r="C158" s="195" t="s">
        <v>244</v>
      </c>
      <c r="D158" s="195" t="s">
        <v>158</v>
      </c>
      <c r="E158" s="196" t="s">
        <v>245</v>
      </c>
      <c r="F158" s="197" t="s">
        <v>246</v>
      </c>
      <c r="G158" s="198" t="s">
        <v>228</v>
      </c>
      <c r="H158" s="199">
        <v>75.620000000000005</v>
      </c>
      <c r="I158" s="200"/>
      <c r="J158" s="201">
        <f>ROUND(I158*H158,2)</f>
        <v>0</v>
      </c>
      <c r="K158" s="202"/>
      <c r="L158" s="37"/>
      <c r="M158" s="203" t="s">
        <v>1</v>
      </c>
      <c r="N158" s="204" t="s">
        <v>44</v>
      </c>
      <c r="O158" s="75"/>
      <c r="P158" s="205">
        <f>O158*H158</f>
        <v>0</v>
      </c>
      <c r="Q158" s="205">
        <v>0.00155</v>
      </c>
      <c r="R158" s="205">
        <f>Q158*H158</f>
        <v>0.11721100000000001</v>
      </c>
      <c r="S158" s="205">
        <v>0</v>
      </c>
      <c r="T158" s="20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7" t="s">
        <v>162</v>
      </c>
      <c r="AT158" s="207" t="s">
        <v>158</v>
      </c>
      <c r="AU158" s="207" t="s">
        <v>134</v>
      </c>
      <c r="AY158" s="15" t="s">
        <v>155</v>
      </c>
      <c r="BE158" s="125">
        <f>IF(N158="základná",J158,0)</f>
        <v>0</v>
      </c>
      <c r="BF158" s="125">
        <f>IF(N158="znížená",J158,0)</f>
        <v>0</v>
      </c>
      <c r="BG158" s="125">
        <f>IF(N158="zákl. prenesená",J158,0)</f>
        <v>0</v>
      </c>
      <c r="BH158" s="125">
        <f>IF(N158="zníž. prenesená",J158,0)</f>
        <v>0</v>
      </c>
      <c r="BI158" s="125">
        <f>IF(N158="nulová",J158,0)</f>
        <v>0</v>
      </c>
      <c r="BJ158" s="15" t="s">
        <v>134</v>
      </c>
      <c r="BK158" s="125">
        <f>ROUND(I158*H158,2)</f>
        <v>0</v>
      </c>
      <c r="BL158" s="15" t="s">
        <v>162</v>
      </c>
      <c r="BM158" s="207" t="s">
        <v>247</v>
      </c>
    </row>
    <row r="159" s="2" customFormat="1" ht="21.75" customHeight="1">
      <c r="A159" s="36"/>
      <c r="B159" s="164"/>
      <c r="C159" s="195" t="s">
        <v>248</v>
      </c>
      <c r="D159" s="195" t="s">
        <v>158</v>
      </c>
      <c r="E159" s="196" t="s">
        <v>249</v>
      </c>
      <c r="F159" s="197" t="s">
        <v>250</v>
      </c>
      <c r="G159" s="198" t="s">
        <v>228</v>
      </c>
      <c r="H159" s="199">
        <v>75.620000000000005</v>
      </c>
      <c r="I159" s="200"/>
      <c r="J159" s="201">
        <f>ROUND(I159*H159,2)</f>
        <v>0</v>
      </c>
      <c r="K159" s="202"/>
      <c r="L159" s="37"/>
      <c r="M159" s="203" t="s">
        <v>1</v>
      </c>
      <c r="N159" s="204" t="s">
        <v>44</v>
      </c>
      <c r="O159" s="75"/>
      <c r="P159" s="205">
        <f>O159*H159</f>
        <v>0</v>
      </c>
      <c r="Q159" s="205">
        <v>0</v>
      </c>
      <c r="R159" s="205">
        <f>Q159*H159</f>
        <v>0</v>
      </c>
      <c r="S159" s="205">
        <v>0</v>
      </c>
      <c r="T159" s="20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7" t="s">
        <v>162</v>
      </c>
      <c r="AT159" s="207" t="s">
        <v>158</v>
      </c>
      <c r="AU159" s="207" t="s">
        <v>134</v>
      </c>
      <c r="AY159" s="15" t="s">
        <v>155</v>
      </c>
      <c r="BE159" s="125">
        <f>IF(N159="základná",J159,0)</f>
        <v>0</v>
      </c>
      <c r="BF159" s="125">
        <f>IF(N159="znížená",J159,0)</f>
        <v>0</v>
      </c>
      <c r="BG159" s="125">
        <f>IF(N159="zákl. prenesená",J159,0)</f>
        <v>0</v>
      </c>
      <c r="BH159" s="125">
        <f>IF(N159="zníž. prenesená",J159,0)</f>
        <v>0</v>
      </c>
      <c r="BI159" s="125">
        <f>IF(N159="nulová",J159,0)</f>
        <v>0</v>
      </c>
      <c r="BJ159" s="15" t="s">
        <v>134</v>
      </c>
      <c r="BK159" s="125">
        <f>ROUND(I159*H159,2)</f>
        <v>0</v>
      </c>
      <c r="BL159" s="15" t="s">
        <v>162</v>
      </c>
      <c r="BM159" s="207" t="s">
        <v>251</v>
      </c>
    </row>
    <row r="160" s="2" customFormat="1" ht="33" customHeight="1">
      <c r="A160" s="36"/>
      <c r="B160" s="164"/>
      <c r="C160" s="195" t="s">
        <v>252</v>
      </c>
      <c r="D160" s="195" t="s">
        <v>158</v>
      </c>
      <c r="E160" s="196" t="s">
        <v>253</v>
      </c>
      <c r="F160" s="197" t="s">
        <v>254</v>
      </c>
      <c r="G160" s="198" t="s">
        <v>161</v>
      </c>
      <c r="H160" s="199">
        <v>1.296</v>
      </c>
      <c r="I160" s="200"/>
      <c r="J160" s="201">
        <f>ROUND(I160*H160,2)</f>
        <v>0</v>
      </c>
      <c r="K160" s="202"/>
      <c r="L160" s="37"/>
      <c r="M160" s="203" t="s">
        <v>1</v>
      </c>
      <c r="N160" s="204" t="s">
        <v>44</v>
      </c>
      <c r="O160" s="75"/>
      <c r="P160" s="205">
        <f>O160*H160</f>
        <v>0</v>
      </c>
      <c r="Q160" s="205">
        <v>2.40178</v>
      </c>
      <c r="R160" s="205">
        <f>Q160*H160</f>
        <v>3.1127068800000002</v>
      </c>
      <c r="S160" s="205">
        <v>0</v>
      </c>
      <c r="T160" s="20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7" t="s">
        <v>162</v>
      </c>
      <c r="AT160" s="207" t="s">
        <v>158</v>
      </c>
      <c r="AU160" s="207" t="s">
        <v>134</v>
      </c>
      <c r="AY160" s="15" t="s">
        <v>155</v>
      </c>
      <c r="BE160" s="125">
        <f>IF(N160="základná",J160,0)</f>
        <v>0</v>
      </c>
      <c r="BF160" s="125">
        <f>IF(N160="znížená",J160,0)</f>
        <v>0</v>
      </c>
      <c r="BG160" s="125">
        <f>IF(N160="zákl. prenesená",J160,0)</f>
        <v>0</v>
      </c>
      <c r="BH160" s="125">
        <f>IF(N160="zníž. prenesená",J160,0)</f>
        <v>0</v>
      </c>
      <c r="BI160" s="125">
        <f>IF(N160="nulová",J160,0)</f>
        <v>0</v>
      </c>
      <c r="BJ160" s="15" t="s">
        <v>134</v>
      </c>
      <c r="BK160" s="125">
        <f>ROUND(I160*H160,2)</f>
        <v>0</v>
      </c>
      <c r="BL160" s="15" t="s">
        <v>162</v>
      </c>
      <c r="BM160" s="207" t="s">
        <v>255</v>
      </c>
    </row>
    <row r="161" s="2" customFormat="1" ht="21.75" customHeight="1">
      <c r="A161" s="36"/>
      <c r="B161" s="164"/>
      <c r="C161" s="195" t="s">
        <v>256</v>
      </c>
      <c r="D161" s="195" t="s">
        <v>158</v>
      </c>
      <c r="E161" s="196" t="s">
        <v>257</v>
      </c>
      <c r="F161" s="197" t="s">
        <v>258</v>
      </c>
      <c r="G161" s="198" t="s">
        <v>228</v>
      </c>
      <c r="H161" s="199">
        <v>16.199999999999999</v>
      </c>
      <c r="I161" s="200"/>
      <c r="J161" s="201">
        <f>ROUND(I161*H161,2)</f>
        <v>0</v>
      </c>
      <c r="K161" s="202"/>
      <c r="L161" s="37"/>
      <c r="M161" s="203" t="s">
        <v>1</v>
      </c>
      <c r="N161" s="204" t="s">
        <v>44</v>
      </c>
      <c r="O161" s="75"/>
      <c r="P161" s="205">
        <f>O161*H161</f>
        <v>0</v>
      </c>
      <c r="Q161" s="205">
        <v>0.0048199999999999996</v>
      </c>
      <c r="R161" s="205">
        <f>Q161*H161</f>
        <v>0.078083999999999987</v>
      </c>
      <c r="S161" s="205">
        <v>0</v>
      </c>
      <c r="T161" s="20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7" t="s">
        <v>162</v>
      </c>
      <c r="AT161" s="207" t="s">
        <v>158</v>
      </c>
      <c r="AU161" s="207" t="s">
        <v>134</v>
      </c>
      <c r="AY161" s="15" t="s">
        <v>155</v>
      </c>
      <c r="BE161" s="125">
        <f>IF(N161="základná",J161,0)</f>
        <v>0</v>
      </c>
      <c r="BF161" s="125">
        <f>IF(N161="znížená",J161,0)</f>
        <v>0</v>
      </c>
      <c r="BG161" s="125">
        <f>IF(N161="zákl. prenesená",J161,0)</f>
        <v>0</v>
      </c>
      <c r="BH161" s="125">
        <f>IF(N161="zníž. prenesená",J161,0)</f>
        <v>0</v>
      </c>
      <c r="BI161" s="125">
        <f>IF(N161="nulová",J161,0)</f>
        <v>0</v>
      </c>
      <c r="BJ161" s="15" t="s">
        <v>134</v>
      </c>
      <c r="BK161" s="125">
        <f>ROUND(I161*H161,2)</f>
        <v>0</v>
      </c>
      <c r="BL161" s="15" t="s">
        <v>162</v>
      </c>
      <c r="BM161" s="207" t="s">
        <v>259</v>
      </c>
    </row>
    <row r="162" s="2" customFormat="1" ht="21.75" customHeight="1">
      <c r="A162" s="36"/>
      <c r="B162" s="164"/>
      <c r="C162" s="195" t="s">
        <v>260</v>
      </c>
      <c r="D162" s="195" t="s">
        <v>158</v>
      </c>
      <c r="E162" s="196" t="s">
        <v>261</v>
      </c>
      <c r="F162" s="197" t="s">
        <v>262</v>
      </c>
      <c r="G162" s="198" t="s">
        <v>228</v>
      </c>
      <c r="H162" s="199">
        <v>16.199999999999999</v>
      </c>
      <c r="I162" s="200"/>
      <c r="J162" s="201">
        <f>ROUND(I162*H162,2)</f>
        <v>0</v>
      </c>
      <c r="K162" s="202"/>
      <c r="L162" s="37"/>
      <c r="M162" s="203" t="s">
        <v>1</v>
      </c>
      <c r="N162" s="204" t="s">
        <v>44</v>
      </c>
      <c r="O162" s="75"/>
      <c r="P162" s="205">
        <f>O162*H162</f>
        <v>0</v>
      </c>
      <c r="Q162" s="205">
        <v>0</v>
      </c>
      <c r="R162" s="205">
        <f>Q162*H162</f>
        <v>0</v>
      </c>
      <c r="S162" s="205">
        <v>0</v>
      </c>
      <c r="T162" s="20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7" t="s">
        <v>162</v>
      </c>
      <c r="AT162" s="207" t="s">
        <v>158</v>
      </c>
      <c r="AU162" s="207" t="s">
        <v>134</v>
      </c>
      <c r="AY162" s="15" t="s">
        <v>155</v>
      </c>
      <c r="BE162" s="125">
        <f>IF(N162="základná",J162,0)</f>
        <v>0</v>
      </c>
      <c r="BF162" s="125">
        <f>IF(N162="znížená",J162,0)</f>
        <v>0</v>
      </c>
      <c r="BG162" s="125">
        <f>IF(N162="zákl. prenesená",J162,0)</f>
        <v>0</v>
      </c>
      <c r="BH162" s="125">
        <f>IF(N162="zníž. prenesená",J162,0)</f>
        <v>0</v>
      </c>
      <c r="BI162" s="125">
        <f>IF(N162="nulová",J162,0)</f>
        <v>0</v>
      </c>
      <c r="BJ162" s="15" t="s">
        <v>134</v>
      </c>
      <c r="BK162" s="125">
        <f>ROUND(I162*H162,2)</f>
        <v>0</v>
      </c>
      <c r="BL162" s="15" t="s">
        <v>162</v>
      </c>
      <c r="BM162" s="207" t="s">
        <v>263</v>
      </c>
    </row>
    <row r="163" s="12" customFormat="1" ht="22.8" customHeight="1">
      <c r="A163" s="12"/>
      <c r="B163" s="183"/>
      <c r="C163" s="12"/>
      <c r="D163" s="184" t="s">
        <v>77</v>
      </c>
      <c r="E163" s="193" t="s">
        <v>162</v>
      </c>
      <c r="F163" s="193" t="s">
        <v>264</v>
      </c>
      <c r="G163" s="12"/>
      <c r="H163" s="12"/>
      <c r="I163" s="186"/>
      <c r="J163" s="194">
        <f>BK163</f>
        <v>0</v>
      </c>
      <c r="K163" s="12"/>
      <c r="L163" s="183"/>
      <c r="M163" s="187"/>
      <c r="N163" s="188"/>
      <c r="O163" s="188"/>
      <c r="P163" s="189">
        <f>SUM(P164:P168)</f>
        <v>0</v>
      </c>
      <c r="Q163" s="188"/>
      <c r="R163" s="189">
        <f>SUM(R164:R168)</f>
        <v>7.007471999999999</v>
      </c>
      <c r="S163" s="188"/>
      <c r="T163" s="190">
        <f>SUM(T164:T168)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84" t="s">
        <v>86</v>
      </c>
      <c r="AT163" s="191" t="s">
        <v>77</v>
      </c>
      <c r="AU163" s="191" t="s">
        <v>86</v>
      </c>
      <c r="AY163" s="184" t="s">
        <v>155</v>
      </c>
      <c r="BK163" s="192">
        <f>SUM(BK164:BK168)</f>
        <v>0</v>
      </c>
    </row>
    <row r="164" s="2" customFormat="1" ht="21.75" customHeight="1">
      <c r="A164" s="36"/>
      <c r="B164" s="164"/>
      <c r="C164" s="195" t="s">
        <v>265</v>
      </c>
      <c r="D164" s="195" t="s">
        <v>158</v>
      </c>
      <c r="E164" s="196" t="s">
        <v>266</v>
      </c>
      <c r="F164" s="197" t="s">
        <v>267</v>
      </c>
      <c r="G164" s="198" t="s">
        <v>161</v>
      </c>
      <c r="H164" s="199">
        <v>2.8799999999999999</v>
      </c>
      <c r="I164" s="200"/>
      <c r="J164" s="201">
        <f>ROUND(I164*H164,2)</f>
        <v>0</v>
      </c>
      <c r="K164" s="202"/>
      <c r="L164" s="37"/>
      <c r="M164" s="203" t="s">
        <v>1</v>
      </c>
      <c r="N164" s="204" t="s">
        <v>44</v>
      </c>
      <c r="O164" s="75"/>
      <c r="P164" s="205">
        <f>O164*H164</f>
        <v>0</v>
      </c>
      <c r="Q164" s="205">
        <v>2.4018999999999999</v>
      </c>
      <c r="R164" s="205">
        <f>Q164*H164</f>
        <v>6.9174719999999992</v>
      </c>
      <c r="S164" s="205">
        <v>0</v>
      </c>
      <c r="T164" s="20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7" t="s">
        <v>162</v>
      </c>
      <c r="AT164" s="207" t="s">
        <v>158</v>
      </c>
      <c r="AU164" s="207" t="s">
        <v>134</v>
      </c>
      <c r="AY164" s="15" t="s">
        <v>155</v>
      </c>
      <c r="BE164" s="125">
        <f>IF(N164="základná",J164,0)</f>
        <v>0</v>
      </c>
      <c r="BF164" s="125">
        <f>IF(N164="znížená",J164,0)</f>
        <v>0</v>
      </c>
      <c r="BG164" s="125">
        <f>IF(N164="zákl. prenesená",J164,0)</f>
        <v>0</v>
      </c>
      <c r="BH164" s="125">
        <f>IF(N164="zníž. prenesená",J164,0)</f>
        <v>0</v>
      </c>
      <c r="BI164" s="125">
        <f>IF(N164="nulová",J164,0)</f>
        <v>0</v>
      </c>
      <c r="BJ164" s="15" t="s">
        <v>134</v>
      </c>
      <c r="BK164" s="125">
        <f>ROUND(I164*H164,2)</f>
        <v>0</v>
      </c>
      <c r="BL164" s="15" t="s">
        <v>162</v>
      </c>
      <c r="BM164" s="207" t="s">
        <v>268</v>
      </c>
    </row>
    <row r="165" s="2" customFormat="1" ht="16.5" customHeight="1">
      <c r="A165" s="36"/>
      <c r="B165" s="164"/>
      <c r="C165" s="195" t="s">
        <v>269</v>
      </c>
      <c r="D165" s="195" t="s">
        <v>158</v>
      </c>
      <c r="E165" s="196" t="s">
        <v>270</v>
      </c>
      <c r="F165" s="197" t="s">
        <v>271</v>
      </c>
      <c r="G165" s="198" t="s">
        <v>228</v>
      </c>
      <c r="H165" s="199">
        <v>18</v>
      </c>
      <c r="I165" s="200"/>
      <c r="J165" s="201">
        <f>ROUND(I165*H165,2)</f>
        <v>0</v>
      </c>
      <c r="K165" s="202"/>
      <c r="L165" s="37"/>
      <c r="M165" s="203" t="s">
        <v>1</v>
      </c>
      <c r="N165" s="204" t="s">
        <v>44</v>
      </c>
      <c r="O165" s="75"/>
      <c r="P165" s="205">
        <f>O165*H165</f>
        <v>0</v>
      </c>
      <c r="Q165" s="205">
        <v>0.0011299999999999999</v>
      </c>
      <c r="R165" s="205">
        <f>Q165*H165</f>
        <v>0.020339999999999997</v>
      </c>
      <c r="S165" s="205">
        <v>0</v>
      </c>
      <c r="T165" s="20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7" t="s">
        <v>162</v>
      </c>
      <c r="AT165" s="207" t="s">
        <v>158</v>
      </c>
      <c r="AU165" s="207" t="s">
        <v>134</v>
      </c>
      <c r="AY165" s="15" t="s">
        <v>155</v>
      </c>
      <c r="BE165" s="125">
        <f>IF(N165="základná",J165,0)</f>
        <v>0</v>
      </c>
      <c r="BF165" s="125">
        <f>IF(N165="znížená",J165,0)</f>
        <v>0</v>
      </c>
      <c r="BG165" s="125">
        <f>IF(N165="zákl. prenesená",J165,0)</f>
        <v>0</v>
      </c>
      <c r="BH165" s="125">
        <f>IF(N165="zníž. prenesená",J165,0)</f>
        <v>0</v>
      </c>
      <c r="BI165" s="125">
        <f>IF(N165="nulová",J165,0)</f>
        <v>0</v>
      </c>
      <c r="BJ165" s="15" t="s">
        <v>134</v>
      </c>
      <c r="BK165" s="125">
        <f>ROUND(I165*H165,2)</f>
        <v>0</v>
      </c>
      <c r="BL165" s="15" t="s">
        <v>162</v>
      </c>
      <c r="BM165" s="207" t="s">
        <v>272</v>
      </c>
    </row>
    <row r="166" s="2" customFormat="1" ht="16.5" customHeight="1">
      <c r="A166" s="36"/>
      <c r="B166" s="164"/>
      <c r="C166" s="195" t="s">
        <v>273</v>
      </c>
      <c r="D166" s="195" t="s">
        <v>158</v>
      </c>
      <c r="E166" s="196" t="s">
        <v>274</v>
      </c>
      <c r="F166" s="197" t="s">
        <v>275</v>
      </c>
      <c r="G166" s="198" t="s">
        <v>228</v>
      </c>
      <c r="H166" s="199">
        <v>18</v>
      </c>
      <c r="I166" s="200"/>
      <c r="J166" s="201">
        <f>ROUND(I166*H166,2)</f>
        <v>0</v>
      </c>
      <c r="K166" s="202"/>
      <c r="L166" s="37"/>
      <c r="M166" s="203" t="s">
        <v>1</v>
      </c>
      <c r="N166" s="204" t="s">
        <v>44</v>
      </c>
      <c r="O166" s="75"/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7" t="s">
        <v>162</v>
      </c>
      <c r="AT166" s="207" t="s">
        <v>158</v>
      </c>
      <c r="AU166" s="207" t="s">
        <v>134</v>
      </c>
      <c r="AY166" s="15" t="s">
        <v>155</v>
      </c>
      <c r="BE166" s="125">
        <f>IF(N166="základná",J166,0)</f>
        <v>0</v>
      </c>
      <c r="BF166" s="125">
        <f>IF(N166="znížená",J166,0)</f>
        <v>0</v>
      </c>
      <c r="BG166" s="125">
        <f>IF(N166="zákl. prenesená",J166,0)</f>
        <v>0</v>
      </c>
      <c r="BH166" s="125">
        <f>IF(N166="zníž. prenesená",J166,0)</f>
        <v>0</v>
      </c>
      <c r="BI166" s="125">
        <f>IF(N166="nulová",J166,0)</f>
        <v>0</v>
      </c>
      <c r="BJ166" s="15" t="s">
        <v>134</v>
      </c>
      <c r="BK166" s="125">
        <f>ROUND(I166*H166,2)</f>
        <v>0</v>
      </c>
      <c r="BL166" s="15" t="s">
        <v>162</v>
      </c>
      <c r="BM166" s="207" t="s">
        <v>276</v>
      </c>
    </row>
    <row r="167" s="2" customFormat="1" ht="21.75" customHeight="1">
      <c r="A167" s="36"/>
      <c r="B167" s="164"/>
      <c r="C167" s="195" t="s">
        <v>277</v>
      </c>
      <c r="D167" s="195" t="s">
        <v>158</v>
      </c>
      <c r="E167" s="196" t="s">
        <v>278</v>
      </c>
      <c r="F167" s="197" t="s">
        <v>279</v>
      </c>
      <c r="G167" s="198" t="s">
        <v>228</v>
      </c>
      <c r="H167" s="199">
        <v>18</v>
      </c>
      <c r="I167" s="200"/>
      <c r="J167" s="201">
        <f>ROUND(I167*H167,2)</f>
        <v>0</v>
      </c>
      <c r="K167" s="202"/>
      <c r="L167" s="37"/>
      <c r="M167" s="203" t="s">
        <v>1</v>
      </c>
      <c r="N167" s="204" t="s">
        <v>44</v>
      </c>
      <c r="O167" s="75"/>
      <c r="P167" s="205">
        <f>O167*H167</f>
        <v>0</v>
      </c>
      <c r="Q167" s="205">
        <v>0.0038700000000000002</v>
      </c>
      <c r="R167" s="205">
        <f>Q167*H167</f>
        <v>0.06966</v>
      </c>
      <c r="S167" s="205">
        <v>0</v>
      </c>
      <c r="T167" s="20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7" t="s">
        <v>162</v>
      </c>
      <c r="AT167" s="207" t="s">
        <v>158</v>
      </c>
      <c r="AU167" s="207" t="s">
        <v>134</v>
      </c>
      <c r="AY167" s="15" t="s">
        <v>155</v>
      </c>
      <c r="BE167" s="125">
        <f>IF(N167="základná",J167,0)</f>
        <v>0</v>
      </c>
      <c r="BF167" s="125">
        <f>IF(N167="znížená",J167,0)</f>
        <v>0</v>
      </c>
      <c r="BG167" s="125">
        <f>IF(N167="zákl. prenesená",J167,0)</f>
        <v>0</v>
      </c>
      <c r="BH167" s="125">
        <f>IF(N167="zníž. prenesená",J167,0)</f>
        <v>0</v>
      </c>
      <c r="BI167" s="125">
        <f>IF(N167="nulová",J167,0)</f>
        <v>0</v>
      </c>
      <c r="BJ167" s="15" t="s">
        <v>134</v>
      </c>
      <c r="BK167" s="125">
        <f>ROUND(I167*H167,2)</f>
        <v>0</v>
      </c>
      <c r="BL167" s="15" t="s">
        <v>162</v>
      </c>
      <c r="BM167" s="207" t="s">
        <v>280</v>
      </c>
    </row>
    <row r="168" s="2" customFormat="1" ht="21.75" customHeight="1">
      <c r="A168" s="36"/>
      <c r="B168" s="164"/>
      <c r="C168" s="195" t="s">
        <v>281</v>
      </c>
      <c r="D168" s="195" t="s">
        <v>158</v>
      </c>
      <c r="E168" s="196" t="s">
        <v>282</v>
      </c>
      <c r="F168" s="197" t="s">
        <v>283</v>
      </c>
      <c r="G168" s="198" t="s">
        <v>228</v>
      </c>
      <c r="H168" s="199">
        <v>18</v>
      </c>
      <c r="I168" s="200"/>
      <c r="J168" s="201">
        <f>ROUND(I168*H168,2)</f>
        <v>0</v>
      </c>
      <c r="K168" s="202"/>
      <c r="L168" s="37"/>
      <c r="M168" s="203" t="s">
        <v>1</v>
      </c>
      <c r="N168" s="204" t="s">
        <v>44</v>
      </c>
      <c r="O168" s="75"/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7" t="s">
        <v>162</v>
      </c>
      <c r="AT168" s="207" t="s">
        <v>158</v>
      </c>
      <c r="AU168" s="207" t="s">
        <v>134</v>
      </c>
      <c r="AY168" s="15" t="s">
        <v>155</v>
      </c>
      <c r="BE168" s="125">
        <f>IF(N168="základná",J168,0)</f>
        <v>0</v>
      </c>
      <c r="BF168" s="125">
        <f>IF(N168="znížená",J168,0)</f>
        <v>0</v>
      </c>
      <c r="BG168" s="125">
        <f>IF(N168="zákl. prenesená",J168,0)</f>
        <v>0</v>
      </c>
      <c r="BH168" s="125">
        <f>IF(N168="zníž. prenesená",J168,0)</f>
        <v>0</v>
      </c>
      <c r="BI168" s="125">
        <f>IF(N168="nulová",J168,0)</f>
        <v>0</v>
      </c>
      <c r="BJ168" s="15" t="s">
        <v>134</v>
      </c>
      <c r="BK168" s="125">
        <f>ROUND(I168*H168,2)</f>
        <v>0</v>
      </c>
      <c r="BL168" s="15" t="s">
        <v>162</v>
      </c>
      <c r="BM168" s="207" t="s">
        <v>284</v>
      </c>
    </row>
    <row r="169" s="12" customFormat="1" ht="22.8" customHeight="1">
      <c r="A169" s="12"/>
      <c r="B169" s="183"/>
      <c r="C169" s="12"/>
      <c r="D169" s="184" t="s">
        <v>77</v>
      </c>
      <c r="E169" s="193" t="s">
        <v>285</v>
      </c>
      <c r="F169" s="193" t="s">
        <v>286</v>
      </c>
      <c r="G169" s="12"/>
      <c r="H169" s="12"/>
      <c r="I169" s="186"/>
      <c r="J169" s="194">
        <f>BK169</f>
        <v>0</v>
      </c>
      <c r="K169" s="12"/>
      <c r="L169" s="183"/>
      <c r="M169" s="187"/>
      <c r="N169" s="188"/>
      <c r="O169" s="188"/>
      <c r="P169" s="189">
        <f>P170</f>
        <v>0</v>
      </c>
      <c r="Q169" s="188"/>
      <c r="R169" s="189">
        <f>R170</f>
        <v>0</v>
      </c>
      <c r="S169" s="188"/>
      <c r="T169" s="190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84" t="s">
        <v>86</v>
      </c>
      <c r="AT169" s="191" t="s">
        <v>77</v>
      </c>
      <c r="AU169" s="191" t="s">
        <v>86</v>
      </c>
      <c r="AY169" s="184" t="s">
        <v>155</v>
      </c>
      <c r="BK169" s="192">
        <f>BK170</f>
        <v>0</v>
      </c>
    </row>
    <row r="170" s="2" customFormat="1" ht="21.75" customHeight="1">
      <c r="A170" s="36"/>
      <c r="B170" s="164"/>
      <c r="C170" s="195" t="s">
        <v>287</v>
      </c>
      <c r="D170" s="195" t="s">
        <v>158</v>
      </c>
      <c r="E170" s="196" t="s">
        <v>288</v>
      </c>
      <c r="F170" s="197" t="s">
        <v>289</v>
      </c>
      <c r="G170" s="198" t="s">
        <v>195</v>
      </c>
      <c r="H170" s="199">
        <v>83.733000000000004</v>
      </c>
      <c r="I170" s="200"/>
      <c r="J170" s="201">
        <f>ROUND(I170*H170,2)</f>
        <v>0</v>
      </c>
      <c r="K170" s="202"/>
      <c r="L170" s="37"/>
      <c r="M170" s="203" t="s">
        <v>1</v>
      </c>
      <c r="N170" s="204" t="s">
        <v>44</v>
      </c>
      <c r="O170" s="75"/>
      <c r="P170" s="205">
        <f>O170*H170</f>
        <v>0</v>
      </c>
      <c r="Q170" s="205">
        <v>0</v>
      </c>
      <c r="R170" s="205">
        <f>Q170*H170</f>
        <v>0</v>
      </c>
      <c r="S170" s="205">
        <v>0</v>
      </c>
      <c r="T170" s="20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7" t="s">
        <v>162</v>
      </c>
      <c r="AT170" s="207" t="s">
        <v>158</v>
      </c>
      <c r="AU170" s="207" t="s">
        <v>134</v>
      </c>
      <c r="AY170" s="15" t="s">
        <v>155</v>
      </c>
      <c r="BE170" s="125">
        <f>IF(N170="základná",J170,0)</f>
        <v>0</v>
      </c>
      <c r="BF170" s="125">
        <f>IF(N170="znížená",J170,0)</f>
        <v>0</v>
      </c>
      <c r="BG170" s="125">
        <f>IF(N170="zákl. prenesená",J170,0)</f>
        <v>0</v>
      </c>
      <c r="BH170" s="125">
        <f>IF(N170="zníž. prenesená",J170,0)</f>
        <v>0</v>
      </c>
      <c r="BI170" s="125">
        <f>IF(N170="nulová",J170,0)</f>
        <v>0</v>
      </c>
      <c r="BJ170" s="15" t="s">
        <v>134</v>
      </c>
      <c r="BK170" s="125">
        <f>ROUND(I170*H170,2)</f>
        <v>0</v>
      </c>
      <c r="BL170" s="15" t="s">
        <v>162</v>
      </c>
      <c r="BM170" s="207" t="s">
        <v>290</v>
      </c>
    </row>
    <row r="171" s="2" customFormat="1" ht="49.92" customHeight="1">
      <c r="A171" s="36"/>
      <c r="B171" s="37"/>
      <c r="C171" s="36"/>
      <c r="D171" s="36"/>
      <c r="E171" s="185" t="s">
        <v>291</v>
      </c>
      <c r="F171" s="185" t="s">
        <v>292</v>
      </c>
      <c r="G171" s="36"/>
      <c r="H171" s="36"/>
      <c r="I171" s="36"/>
      <c r="J171" s="161">
        <f>BK171</f>
        <v>0</v>
      </c>
      <c r="K171" s="36"/>
      <c r="L171" s="37"/>
      <c r="M171" s="208"/>
      <c r="N171" s="209"/>
      <c r="O171" s="75"/>
      <c r="P171" s="75"/>
      <c r="Q171" s="75"/>
      <c r="R171" s="75"/>
      <c r="S171" s="75"/>
      <c r="T171" s="7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5" t="s">
        <v>77</v>
      </c>
      <c r="AU171" s="15" t="s">
        <v>78</v>
      </c>
      <c r="AY171" s="15" t="s">
        <v>293</v>
      </c>
      <c r="BK171" s="125">
        <f>SUM(BK172:BK176)</f>
        <v>0</v>
      </c>
    </row>
    <row r="172" s="2" customFormat="1" ht="16.32" customHeight="1">
      <c r="A172" s="36"/>
      <c r="B172" s="37"/>
      <c r="C172" s="210" t="s">
        <v>1</v>
      </c>
      <c r="D172" s="210" t="s">
        <v>158</v>
      </c>
      <c r="E172" s="211" t="s">
        <v>1</v>
      </c>
      <c r="F172" s="212" t="s">
        <v>1</v>
      </c>
      <c r="G172" s="213" t="s">
        <v>1</v>
      </c>
      <c r="H172" s="214"/>
      <c r="I172" s="215"/>
      <c r="J172" s="216">
        <f>BK172</f>
        <v>0</v>
      </c>
      <c r="K172" s="217"/>
      <c r="L172" s="37"/>
      <c r="M172" s="218" t="s">
        <v>1</v>
      </c>
      <c r="N172" s="219" t="s">
        <v>44</v>
      </c>
      <c r="O172" s="75"/>
      <c r="P172" s="75"/>
      <c r="Q172" s="75"/>
      <c r="R172" s="75"/>
      <c r="S172" s="75"/>
      <c r="T172" s="7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5" t="s">
        <v>293</v>
      </c>
      <c r="AU172" s="15" t="s">
        <v>86</v>
      </c>
      <c r="AY172" s="15" t="s">
        <v>293</v>
      </c>
      <c r="BE172" s="125">
        <f>IF(N172="základná",J172,0)</f>
        <v>0</v>
      </c>
      <c r="BF172" s="125">
        <f>IF(N172="znížená",J172,0)</f>
        <v>0</v>
      </c>
      <c r="BG172" s="125">
        <f>IF(N172="zákl. prenesená",J172,0)</f>
        <v>0</v>
      </c>
      <c r="BH172" s="125">
        <f>IF(N172="zníž. prenesená",J172,0)</f>
        <v>0</v>
      </c>
      <c r="BI172" s="125">
        <f>IF(N172="nulová",J172,0)</f>
        <v>0</v>
      </c>
      <c r="BJ172" s="15" t="s">
        <v>134</v>
      </c>
      <c r="BK172" s="125">
        <f>I172*H172</f>
        <v>0</v>
      </c>
    </row>
    <row r="173" s="2" customFormat="1" ht="16.32" customHeight="1">
      <c r="A173" s="36"/>
      <c r="B173" s="37"/>
      <c r="C173" s="210" t="s">
        <v>1</v>
      </c>
      <c r="D173" s="210" t="s">
        <v>158</v>
      </c>
      <c r="E173" s="211" t="s">
        <v>1</v>
      </c>
      <c r="F173" s="212" t="s">
        <v>1</v>
      </c>
      <c r="G173" s="213" t="s">
        <v>1</v>
      </c>
      <c r="H173" s="214"/>
      <c r="I173" s="215"/>
      <c r="J173" s="216">
        <f>BK173</f>
        <v>0</v>
      </c>
      <c r="K173" s="217"/>
      <c r="L173" s="37"/>
      <c r="M173" s="218" t="s">
        <v>1</v>
      </c>
      <c r="N173" s="219" t="s">
        <v>44</v>
      </c>
      <c r="O173" s="75"/>
      <c r="P173" s="75"/>
      <c r="Q173" s="75"/>
      <c r="R173" s="75"/>
      <c r="S173" s="75"/>
      <c r="T173" s="7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293</v>
      </c>
      <c r="AU173" s="15" t="s">
        <v>86</v>
      </c>
      <c r="AY173" s="15" t="s">
        <v>293</v>
      </c>
      <c r="BE173" s="125">
        <f>IF(N173="základná",J173,0)</f>
        <v>0</v>
      </c>
      <c r="BF173" s="125">
        <f>IF(N173="znížená",J173,0)</f>
        <v>0</v>
      </c>
      <c r="BG173" s="125">
        <f>IF(N173="zákl. prenesená",J173,0)</f>
        <v>0</v>
      </c>
      <c r="BH173" s="125">
        <f>IF(N173="zníž. prenesená",J173,0)</f>
        <v>0</v>
      </c>
      <c r="BI173" s="125">
        <f>IF(N173="nulová",J173,0)</f>
        <v>0</v>
      </c>
      <c r="BJ173" s="15" t="s">
        <v>134</v>
      </c>
      <c r="BK173" s="125">
        <f>I173*H173</f>
        <v>0</v>
      </c>
    </row>
    <row r="174" s="2" customFormat="1" ht="16.32" customHeight="1">
      <c r="A174" s="36"/>
      <c r="B174" s="37"/>
      <c r="C174" s="210" t="s">
        <v>1</v>
      </c>
      <c r="D174" s="210" t="s">
        <v>158</v>
      </c>
      <c r="E174" s="211" t="s">
        <v>1</v>
      </c>
      <c r="F174" s="212" t="s">
        <v>1</v>
      </c>
      <c r="G174" s="213" t="s">
        <v>1</v>
      </c>
      <c r="H174" s="214"/>
      <c r="I174" s="215"/>
      <c r="J174" s="216">
        <f>BK174</f>
        <v>0</v>
      </c>
      <c r="K174" s="217"/>
      <c r="L174" s="37"/>
      <c r="M174" s="218" t="s">
        <v>1</v>
      </c>
      <c r="N174" s="219" t="s">
        <v>44</v>
      </c>
      <c r="O174" s="75"/>
      <c r="P174" s="75"/>
      <c r="Q174" s="75"/>
      <c r="R174" s="75"/>
      <c r="S174" s="75"/>
      <c r="T174" s="7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5" t="s">
        <v>293</v>
      </c>
      <c r="AU174" s="15" t="s">
        <v>86</v>
      </c>
      <c r="AY174" s="15" t="s">
        <v>293</v>
      </c>
      <c r="BE174" s="125">
        <f>IF(N174="základná",J174,0)</f>
        <v>0</v>
      </c>
      <c r="BF174" s="125">
        <f>IF(N174="znížená",J174,0)</f>
        <v>0</v>
      </c>
      <c r="BG174" s="125">
        <f>IF(N174="zákl. prenesená",J174,0)</f>
        <v>0</v>
      </c>
      <c r="BH174" s="125">
        <f>IF(N174="zníž. prenesená",J174,0)</f>
        <v>0</v>
      </c>
      <c r="BI174" s="125">
        <f>IF(N174="nulová",J174,0)</f>
        <v>0</v>
      </c>
      <c r="BJ174" s="15" t="s">
        <v>134</v>
      </c>
      <c r="BK174" s="125">
        <f>I174*H174</f>
        <v>0</v>
      </c>
    </row>
    <row r="175" s="2" customFormat="1" ht="16.32" customHeight="1">
      <c r="A175" s="36"/>
      <c r="B175" s="37"/>
      <c r="C175" s="210" t="s">
        <v>1</v>
      </c>
      <c r="D175" s="210" t="s">
        <v>158</v>
      </c>
      <c r="E175" s="211" t="s">
        <v>1</v>
      </c>
      <c r="F175" s="212" t="s">
        <v>1</v>
      </c>
      <c r="G175" s="213" t="s">
        <v>1</v>
      </c>
      <c r="H175" s="214"/>
      <c r="I175" s="215"/>
      <c r="J175" s="216">
        <f>BK175</f>
        <v>0</v>
      </c>
      <c r="K175" s="217"/>
      <c r="L175" s="37"/>
      <c r="M175" s="218" t="s">
        <v>1</v>
      </c>
      <c r="N175" s="219" t="s">
        <v>44</v>
      </c>
      <c r="O175" s="75"/>
      <c r="P175" s="75"/>
      <c r="Q175" s="75"/>
      <c r="R175" s="75"/>
      <c r="S175" s="75"/>
      <c r="T175" s="7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293</v>
      </c>
      <c r="AU175" s="15" t="s">
        <v>86</v>
      </c>
      <c r="AY175" s="15" t="s">
        <v>293</v>
      </c>
      <c r="BE175" s="125">
        <f>IF(N175="základná",J175,0)</f>
        <v>0</v>
      </c>
      <c r="BF175" s="125">
        <f>IF(N175="znížená",J175,0)</f>
        <v>0</v>
      </c>
      <c r="BG175" s="125">
        <f>IF(N175="zákl. prenesená",J175,0)</f>
        <v>0</v>
      </c>
      <c r="BH175" s="125">
        <f>IF(N175="zníž. prenesená",J175,0)</f>
        <v>0</v>
      </c>
      <c r="BI175" s="125">
        <f>IF(N175="nulová",J175,0)</f>
        <v>0</v>
      </c>
      <c r="BJ175" s="15" t="s">
        <v>134</v>
      </c>
      <c r="BK175" s="125">
        <f>I175*H175</f>
        <v>0</v>
      </c>
    </row>
    <row r="176" s="2" customFormat="1" ht="16.32" customHeight="1">
      <c r="A176" s="36"/>
      <c r="B176" s="37"/>
      <c r="C176" s="210" t="s">
        <v>1</v>
      </c>
      <c r="D176" s="210" t="s">
        <v>158</v>
      </c>
      <c r="E176" s="211" t="s">
        <v>1</v>
      </c>
      <c r="F176" s="212" t="s">
        <v>1</v>
      </c>
      <c r="G176" s="213" t="s">
        <v>1</v>
      </c>
      <c r="H176" s="214"/>
      <c r="I176" s="215"/>
      <c r="J176" s="216">
        <f>BK176</f>
        <v>0</v>
      </c>
      <c r="K176" s="217"/>
      <c r="L176" s="37"/>
      <c r="M176" s="218" t="s">
        <v>1</v>
      </c>
      <c r="N176" s="219" t="s">
        <v>44</v>
      </c>
      <c r="O176" s="220"/>
      <c r="P176" s="220"/>
      <c r="Q176" s="220"/>
      <c r="R176" s="220"/>
      <c r="S176" s="220"/>
      <c r="T176" s="221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293</v>
      </c>
      <c r="AU176" s="15" t="s">
        <v>86</v>
      </c>
      <c r="AY176" s="15" t="s">
        <v>293</v>
      </c>
      <c r="BE176" s="125">
        <f>IF(N176="základná",J176,0)</f>
        <v>0</v>
      </c>
      <c r="BF176" s="125">
        <f>IF(N176="znížená",J176,0)</f>
        <v>0</v>
      </c>
      <c r="BG176" s="125">
        <f>IF(N176="zákl. prenesená",J176,0)</f>
        <v>0</v>
      </c>
      <c r="BH176" s="125">
        <f>IF(N176="zníž. prenesená",J176,0)</f>
        <v>0</v>
      </c>
      <c r="BI176" s="125">
        <f>IF(N176="nulová",J176,0)</f>
        <v>0</v>
      </c>
      <c r="BJ176" s="15" t="s">
        <v>134</v>
      </c>
      <c r="BK176" s="125">
        <f>I176*H176</f>
        <v>0</v>
      </c>
    </row>
    <row r="177" s="2" customFormat="1" ht="6.96" customHeight="1">
      <c r="A177" s="36"/>
      <c r="B177" s="58"/>
      <c r="C177" s="59"/>
      <c r="D177" s="59"/>
      <c r="E177" s="59"/>
      <c r="F177" s="59"/>
      <c r="G177" s="59"/>
      <c r="H177" s="59"/>
      <c r="I177" s="59"/>
      <c r="J177" s="59"/>
      <c r="K177" s="59"/>
      <c r="L177" s="37"/>
      <c r="M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</row>
  </sheetData>
  <autoFilter ref="C132:K176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dataValidations count="2">
    <dataValidation type="list" allowBlank="1" showInputMessage="1" showErrorMessage="1" error="Povolené sú hodnoty K, M." sqref="D172:D177">
      <formula1>"K, M"</formula1>
    </dataValidation>
    <dataValidation type="list" allowBlank="1" showInputMessage="1" showErrorMessage="1" error="Povolené sú hodnoty základná, znížená, nulová." sqref="N172:N177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115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116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294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71.25" customHeight="1">
      <c r="A27" s="135"/>
      <c r="B27" s="136"/>
      <c r="C27" s="135"/>
      <c r="D27" s="135"/>
      <c r="E27" s="32" t="s">
        <v>35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118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109</v>
      </c>
      <c r="E31" s="36"/>
      <c r="F31" s="36"/>
      <c r="G31" s="36"/>
      <c r="H31" s="36"/>
      <c r="I31" s="36"/>
      <c r="J31" s="35">
        <f>J109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38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42</v>
      </c>
      <c r="E35" s="28" t="s">
        <v>43</v>
      </c>
      <c r="F35" s="140">
        <f>ROUND((ROUND((SUM(BE109:BE116) + SUM(BE136:BE174)),  2) + SUM(BE176:BE180)), 2)</f>
        <v>0</v>
      </c>
      <c r="G35" s="36"/>
      <c r="H35" s="36"/>
      <c r="I35" s="141">
        <v>0.20000000000000001</v>
      </c>
      <c r="J35" s="140">
        <f>ROUND((ROUND(((SUM(BE109:BE116) + SUM(BE136:BE174))*I35),  2) + (SUM(BE176:BE180)*I35)),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44</v>
      </c>
      <c r="F36" s="140">
        <f>ROUND((ROUND((SUM(BF109:BF116) + SUM(BF136:BF174)),  2) + SUM(BF176:BF180)), 2)</f>
        <v>0</v>
      </c>
      <c r="G36" s="36"/>
      <c r="H36" s="36"/>
      <c r="I36" s="141">
        <v>0.20000000000000001</v>
      </c>
      <c r="J36" s="140">
        <f>ROUND((ROUND(((SUM(BF109:BF116) + SUM(BF136:BF174))*I36),  2) + (SUM(BF176:BF180)*I36)),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40">
        <f>ROUND((ROUND((SUM(BG109:BG116) + SUM(BG136:BG174)),  2) + SUM(BG176:BG180)),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40">
        <f>ROUND((ROUND((SUM(BH109:BH116) + SUM(BH136:BH174)),  2) + SUM(BH176:BH180)),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47</v>
      </c>
      <c r="F39" s="140">
        <f>ROUND((ROUND((SUM(BI109:BI116) + SUM(BI136:BI174)),  2) + SUM(BI176:BI180)),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48</v>
      </c>
      <c r="E41" s="79"/>
      <c r="F41" s="79"/>
      <c r="G41" s="143" t="s">
        <v>49</v>
      </c>
      <c r="H41" s="144" t="s">
        <v>50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51</v>
      </c>
      <c r="E50" s="55"/>
      <c r="F50" s="55"/>
      <c r="G50" s="54" t="s">
        <v>52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53</v>
      </c>
      <c r="E61" s="39"/>
      <c r="F61" s="147" t="s">
        <v>54</v>
      </c>
      <c r="G61" s="56" t="s">
        <v>53</v>
      </c>
      <c r="H61" s="39"/>
      <c r="I61" s="39"/>
      <c r="J61" s="148" t="s">
        <v>54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55</v>
      </c>
      <c r="E65" s="57"/>
      <c r="F65" s="57"/>
      <c r="G65" s="54" t="s">
        <v>56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53</v>
      </c>
      <c r="E76" s="39"/>
      <c r="F76" s="147" t="s">
        <v>54</v>
      </c>
      <c r="G76" s="56" t="s">
        <v>53</v>
      </c>
      <c r="H76" s="39"/>
      <c r="I76" s="39"/>
      <c r="J76" s="148" t="s">
        <v>54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119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116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SO.01.1.2 - Statika - Prístrešok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120</v>
      </c>
      <c r="D94" s="131"/>
      <c r="E94" s="131"/>
      <c r="F94" s="131"/>
      <c r="G94" s="131"/>
      <c r="H94" s="131"/>
      <c r="I94" s="131"/>
      <c r="J94" s="150" t="s">
        <v>121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122</v>
      </c>
      <c r="D96" s="36"/>
      <c r="E96" s="36"/>
      <c r="F96" s="36"/>
      <c r="G96" s="36"/>
      <c r="H96" s="36"/>
      <c r="I96" s="36"/>
      <c r="J96" s="94">
        <f>J136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52"/>
      <c r="C97" s="9"/>
      <c r="D97" s="153" t="s">
        <v>124</v>
      </c>
      <c r="E97" s="154"/>
      <c r="F97" s="154"/>
      <c r="G97" s="154"/>
      <c r="H97" s="154"/>
      <c r="I97" s="154"/>
      <c r="J97" s="155">
        <f>J137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125</v>
      </c>
      <c r="E98" s="158"/>
      <c r="F98" s="158"/>
      <c r="G98" s="158"/>
      <c r="H98" s="158"/>
      <c r="I98" s="158"/>
      <c r="J98" s="159">
        <f>J138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126</v>
      </c>
      <c r="E99" s="158"/>
      <c r="F99" s="158"/>
      <c r="G99" s="158"/>
      <c r="H99" s="158"/>
      <c r="I99" s="158"/>
      <c r="J99" s="159">
        <f>J149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295</v>
      </c>
      <c r="E100" s="158"/>
      <c r="F100" s="158"/>
      <c r="G100" s="158"/>
      <c r="H100" s="158"/>
      <c r="I100" s="158"/>
      <c r="J100" s="159">
        <f>J159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129</v>
      </c>
      <c r="E101" s="158"/>
      <c r="F101" s="158"/>
      <c r="G101" s="158"/>
      <c r="H101" s="158"/>
      <c r="I101" s="158"/>
      <c r="J101" s="159">
        <f>J163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2"/>
      <c r="C102" s="9"/>
      <c r="D102" s="153" t="s">
        <v>296</v>
      </c>
      <c r="E102" s="154"/>
      <c r="F102" s="154"/>
      <c r="G102" s="154"/>
      <c r="H102" s="154"/>
      <c r="I102" s="154"/>
      <c r="J102" s="155">
        <f>J165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6"/>
      <c r="C103" s="10"/>
      <c r="D103" s="157" t="s">
        <v>297</v>
      </c>
      <c r="E103" s="158"/>
      <c r="F103" s="158"/>
      <c r="G103" s="158"/>
      <c r="H103" s="158"/>
      <c r="I103" s="158"/>
      <c r="J103" s="159">
        <f>J166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2"/>
      <c r="C104" s="9"/>
      <c r="D104" s="153" t="s">
        <v>298</v>
      </c>
      <c r="E104" s="154"/>
      <c r="F104" s="154"/>
      <c r="G104" s="154"/>
      <c r="H104" s="154"/>
      <c r="I104" s="154"/>
      <c r="J104" s="155">
        <f>J169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6"/>
      <c r="C105" s="10"/>
      <c r="D105" s="157" t="s">
        <v>299</v>
      </c>
      <c r="E105" s="158"/>
      <c r="F105" s="158"/>
      <c r="G105" s="158"/>
      <c r="H105" s="158"/>
      <c r="I105" s="158"/>
      <c r="J105" s="159">
        <f>J170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1.84" customHeight="1">
      <c r="A106" s="9"/>
      <c r="B106" s="152"/>
      <c r="C106" s="9"/>
      <c r="D106" s="160" t="s">
        <v>130</v>
      </c>
      <c r="E106" s="9"/>
      <c r="F106" s="9"/>
      <c r="G106" s="9"/>
      <c r="H106" s="9"/>
      <c r="I106" s="9"/>
      <c r="J106" s="161">
        <f>J175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9.28" customHeight="1">
      <c r="A109" s="36"/>
      <c r="B109" s="37"/>
      <c r="C109" s="151" t="s">
        <v>131</v>
      </c>
      <c r="D109" s="36"/>
      <c r="E109" s="36"/>
      <c r="F109" s="36"/>
      <c r="G109" s="36"/>
      <c r="H109" s="36"/>
      <c r="I109" s="36"/>
      <c r="J109" s="162">
        <f>ROUND(J110 + J111 + J112 + J113 + J114 + J115,2)</f>
        <v>0</v>
      </c>
      <c r="K109" s="36"/>
      <c r="L109" s="53"/>
      <c r="N109" s="163" t="s">
        <v>42</v>
      </c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8" customHeight="1">
      <c r="A110" s="36"/>
      <c r="B110" s="164"/>
      <c r="C110" s="165"/>
      <c r="D110" s="126" t="s">
        <v>132</v>
      </c>
      <c r="E110" s="166"/>
      <c r="F110" s="166"/>
      <c r="G110" s="165"/>
      <c r="H110" s="165"/>
      <c r="I110" s="165"/>
      <c r="J110" s="120">
        <v>0</v>
      </c>
      <c r="K110" s="165"/>
      <c r="L110" s="167"/>
      <c r="M110" s="168"/>
      <c r="N110" s="169" t="s">
        <v>44</v>
      </c>
      <c r="O110" s="168"/>
      <c r="P110" s="168"/>
      <c r="Q110" s="168"/>
      <c r="R110" s="168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70" t="s">
        <v>133</v>
      </c>
      <c r="AZ110" s="168"/>
      <c r="BA110" s="168"/>
      <c r="BB110" s="168"/>
      <c r="BC110" s="168"/>
      <c r="BD110" s="168"/>
      <c r="BE110" s="171">
        <f>IF(N110="základná",J110,0)</f>
        <v>0</v>
      </c>
      <c r="BF110" s="171">
        <f>IF(N110="znížená",J110,0)</f>
        <v>0</v>
      </c>
      <c r="BG110" s="171">
        <f>IF(N110="zákl. prenesená",J110,0)</f>
        <v>0</v>
      </c>
      <c r="BH110" s="171">
        <f>IF(N110="zníž. prenesená",J110,0)</f>
        <v>0</v>
      </c>
      <c r="BI110" s="171">
        <f>IF(N110="nulová",J110,0)</f>
        <v>0</v>
      </c>
      <c r="BJ110" s="170" t="s">
        <v>134</v>
      </c>
      <c r="BK110" s="168"/>
      <c r="BL110" s="168"/>
      <c r="BM110" s="168"/>
    </row>
    <row r="111" s="2" customFormat="1" ht="18" customHeight="1">
      <c r="A111" s="36"/>
      <c r="B111" s="164"/>
      <c r="C111" s="165"/>
      <c r="D111" s="126" t="s">
        <v>135</v>
      </c>
      <c r="E111" s="166"/>
      <c r="F111" s="166"/>
      <c r="G111" s="165"/>
      <c r="H111" s="165"/>
      <c r="I111" s="165"/>
      <c r="J111" s="120">
        <v>0</v>
      </c>
      <c r="K111" s="165"/>
      <c r="L111" s="167"/>
      <c r="M111" s="168"/>
      <c r="N111" s="169" t="s">
        <v>44</v>
      </c>
      <c r="O111" s="168"/>
      <c r="P111" s="168"/>
      <c r="Q111" s="168"/>
      <c r="R111" s="168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70" t="s">
        <v>133</v>
      </c>
      <c r="AZ111" s="168"/>
      <c r="BA111" s="168"/>
      <c r="BB111" s="168"/>
      <c r="BC111" s="168"/>
      <c r="BD111" s="168"/>
      <c r="BE111" s="171">
        <f>IF(N111="základná",J111,0)</f>
        <v>0</v>
      </c>
      <c r="BF111" s="171">
        <f>IF(N111="znížená",J111,0)</f>
        <v>0</v>
      </c>
      <c r="BG111" s="171">
        <f>IF(N111="zákl. prenesená",J111,0)</f>
        <v>0</v>
      </c>
      <c r="BH111" s="171">
        <f>IF(N111="zníž. prenesená",J111,0)</f>
        <v>0</v>
      </c>
      <c r="BI111" s="171">
        <f>IF(N111="nulová",J111,0)</f>
        <v>0</v>
      </c>
      <c r="BJ111" s="170" t="s">
        <v>134</v>
      </c>
      <c r="BK111" s="168"/>
      <c r="BL111" s="168"/>
      <c r="BM111" s="168"/>
    </row>
    <row r="112" s="2" customFormat="1" ht="18" customHeight="1">
      <c r="A112" s="36"/>
      <c r="B112" s="164"/>
      <c r="C112" s="165"/>
      <c r="D112" s="126" t="s">
        <v>136</v>
      </c>
      <c r="E112" s="166"/>
      <c r="F112" s="166"/>
      <c r="G112" s="165"/>
      <c r="H112" s="165"/>
      <c r="I112" s="165"/>
      <c r="J112" s="120">
        <v>0</v>
      </c>
      <c r="K112" s="165"/>
      <c r="L112" s="167"/>
      <c r="M112" s="168"/>
      <c r="N112" s="169" t="s">
        <v>44</v>
      </c>
      <c r="O112" s="168"/>
      <c r="P112" s="168"/>
      <c r="Q112" s="168"/>
      <c r="R112" s="168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70" t="s">
        <v>133</v>
      </c>
      <c r="AZ112" s="168"/>
      <c r="BA112" s="168"/>
      <c r="BB112" s="168"/>
      <c r="BC112" s="168"/>
      <c r="BD112" s="168"/>
      <c r="BE112" s="171">
        <f>IF(N112="základná",J112,0)</f>
        <v>0</v>
      </c>
      <c r="BF112" s="171">
        <f>IF(N112="znížená",J112,0)</f>
        <v>0</v>
      </c>
      <c r="BG112" s="171">
        <f>IF(N112="zákl. prenesená",J112,0)</f>
        <v>0</v>
      </c>
      <c r="BH112" s="171">
        <f>IF(N112="zníž. prenesená",J112,0)</f>
        <v>0</v>
      </c>
      <c r="BI112" s="171">
        <f>IF(N112="nulová",J112,0)</f>
        <v>0</v>
      </c>
      <c r="BJ112" s="170" t="s">
        <v>134</v>
      </c>
      <c r="BK112" s="168"/>
      <c r="BL112" s="168"/>
      <c r="BM112" s="168"/>
    </row>
    <row r="113" s="2" customFormat="1" ht="18" customHeight="1">
      <c r="A113" s="36"/>
      <c r="B113" s="164"/>
      <c r="C113" s="165"/>
      <c r="D113" s="126" t="s">
        <v>137</v>
      </c>
      <c r="E113" s="166"/>
      <c r="F113" s="166"/>
      <c r="G113" s="165"/>
      <c r="H113" s="165"/>
      <c r="I113" s="165"/>
      <c r="J113" s="120">
        <v>0</v>
      </c>
      <c r="K113" s="165"/>
      <c r="L113" s="167"/>
      <c r="M113" s="168"/>
      <c r="N113" s="169" t="s">
        <v>44</v>
      </c>
      <c r="O113" s="168"/>
      <c r="P113" s="168"/>
      <c r="Q113" s="168"/>
      <c r="R113" s="168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70" t="s">
        <v>133</v>
      </c>
      <c r="AZ113" s="168"/>
      <c r="BA113" s="168"/>
      <c r="BB113" s="168"/>
      <c r="BC113" s="168"/>
      <c r="BD113" s="168"/>
      <c r="BE113" s="171">
        <f>IF(N113="základná",J113,0)</f>
        <v>0</v>
      </c>
      <c r="BF113" s="171">
        <f>IF(N113="znížená",J113,0)</f>
        <v>0</v>
      </c>
      <c r="BG113" s="171">
        <f>IF(N113="zákl. prenesená",J113,0)</f>
        <v>0</v>
      </c>
      <c r="BH113" s="171">
        <f>IF(N113="zníž. prenesená",J113,0)</f>
        <v>0</v>
      </c>
      <c r="BI113" s="171">
        <f>IF(N113="nulová",J113,0)</f>
        <v>0</v>
      </c>
      <c r="BJ113" s="170" t="s">
        <v>134</v>
      </c>
      <c r="BK113" s="168"/>
      <c r="BL113" s="168"/>
      <c r="BM113" s="168"/>
    </row>
    <row r="114" s="2" customFormat="1" ht="18" customHeight="1">
      <c r="A114" s="36"/>
      <c r="B114" s="164"/>
      <c r="C114" s="165"/>
      <c r="D114" s="126" t="s">
        <v>138</v>
      </c>
      <c r="E114" s="166"/>
      <c r="F114" s="166"/>
      <c r="G114" s="165"/>
      <c r="H114" s="165"/>
      <c r="I114" s="165"/>
      <c r="J114" s="120">
        <v>0</v>
      </c>
      <c r="K114" s="165"/>
      <c r="L114" s="167"/>
      <c r="M114" s="168"/>
      <c r="N114" s="169" t="s">
        <v>44</v>
      </c>
      <c r="O114" s="168"/>
      <c r="P114" s="168"/>
      <c r="Q114" s="168"/>
      <c r="R114" s="168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70" t="s">
        <v>133</v>
      </c>
      <c r="AZ114" s="168"/>
      <c r="BA114" s="168"/>
      <c r="BB114" s="168"/>
      <c r="BC114" s="168"/>
      <c r="BD114" s="168"/>
      <c r="BE114" s="171">
        <f>IF(N114="základná",J114,0)</f>
        <v>0</v>
      </c>
      <c r="BF114" s="171">
        <f>IF(N114="znížená",J114,0)</f>
        <v>0</v>
      </c>
      <c r="BG114" s="171">
        <f>IF(N114="zákl. prenesená",J114,0)</f>
        <v>0</v>
      </c>
      <c r="BH114" s="171">
        <f>IF(N114="zníž. prenesená",J114,0)</f>
        <v>0</v>
      </c>
      <c r="BI114" s="171">
        <f>IF(N114="nulová",J114,0)</f>
        <v>0</v>
      </c>
      <c r="BJ114" s="170" t="s">
        <v>134</v>
      </c>
      <c r="BK114" s="168"/>
      <c r="BL114" s="168"/>
      <c r="BM114" s="168"/>
    </row>
    <row r="115" s="2" customFormat="1" ht="18" customHeight="1">
      <c r="A115" s="36"/>
      <c r="B115" s="164"/>
      <c r="C115" s="165"/>
      <c r="D115" s="166" t="s">
        <v>139</v>
      </c>
      <c r="E115" s="165"/>
      <c r="F115" s="165"/>
      <c r="G115" s="165"/>
      <c r="H115" s="165"/>
      <c r="I115" s="165"/>
      <c r="J115" s="120">
        <f>ROUND(J30*T115,2)</f>
        <v>0</v>
      </c>
      <c r="K115" s="165"/>
      <c r="L115" s="167"/>
      <c r="M115" s="168"/>
      <c r="N115" s="169" t="s">
        <v>44</v>
      </c>
      <c r="O115" s="168"/>
      <c r="P115" s="168"/>
      <c r="Q115" s="168"/>
      <c r="R115" s="168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8"/>
      <c r="AG115" s="168"/>
      <c r="AH115" s="168"/>
      <c r="AI115" s="168"/>
      <c r="AJ115" s="168"/>
      <c r="AK115" s="168"/>
      <c r="AL115" s="168"/>
      <c r="AM115" s="168"/>
      <c r="AN115" s="168"/>
      <c r="AO115" s="168"/>
      <c r="AP115" s="168"/>
      <c r="AQ115" s="168"/>
      <c r="AR115" s="168"/>
      <c r="AS115" s="168"/>
      <c r="AT115" s="168"/>
      <c r="AU115" s="168"/>
      <c r="AV115" s="168"/>
      <c r="AW115" s="168"/>
      <c r="AX115" s="168"/>
      <c r="AY115" s="170" t="s">
        <v>140</v>
      </c>
      <c r="AZ115" s="168"/>
      <c r="BA115" s="168"/>
      <c r="BB115" s="168"/>
      <c r="BC115" s="168"/>
      <c r="BD115" s="168"/>
      <c r="BE115" s="171">
        <f>IF(N115="základná",J115,0)</f>
        <v>0</v>
      </c>
      <c r="BF115" s="171">
        <f>IF(N115="znížená",J115,0)</f>
        <v>0</v>
      </c>
      <c r="BG115" s="171">
        <f>IF(N115="zákl. prenesená",J115,0)</f>
        <v>0</v>
      </c>
      <c r="BH115" s="171">
        <f>IF(N115="zníž. prenesená",J115,0)</f>
        <v>0</v>
      </c>
      <c r="BI115" s="171">
        <f>IF(N115="nulová",J115,0)</f>
        <v>0</v>
      </c>
      <c r="BJ115" s="170" t="s">
        <v>134</v>
      </c>
      <c r="BK115" s="168"/>
      <c r="BL115" s="168"/>
      <c r="BM115" s="168"/>
    </row>
    <row r="116" s="2" customForma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9.28" customHeight="1">
      <c r="A117" s="36"/>
      <c r="B117" s="37"/>
      <c r="C117" s="130" t="s">
        <v>114</v>
      </c>
      <c r="D117" s="131"/>
      <c r="E117" s="131"/>
      <c r="F117" s="131"/>
      <c r="G117" s="131"/>
      <c r="H117" s="131"/>
      <c r="I117" s="131"/>
      <c r="J117" s="132">
        <f>ROUND(J96+J109,2)</f>
        <v>0</v>
      </c>
      <c r="K117" s="131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58"/>
      <c r="C118" s="59"/>
      <c r="D118" s="59"/>
      <c r="E118" s="59"/>
      <c r="F118" s="59"/>
      <c r="G118" s="59"/>
      <c r="H118" s="59"/>
      <c r="I118" s="59"/>
      <c r="J118" s="59"/>
      <c r="K118" s="59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22" s="2" customFormat="1" ht="6.96" customHeight="1">
      <c r="A122" s="36"/>
      <c r="B122" s="60"/>
      <c r="C122" s="61"/>
      <c r="D122" s="61"/>
      <c r="E122" s="61"/>
      <c r="F122" s="61"/>
      <c r="G122" s="61"/>
      <c r="H122" s="61"/>
      <c r="I122" s="61"/>
      <c r="J122" s="61"/>
      <c r="K122" s="61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24.96" customHeight="1">
      <c r="A123" s="36"/>
      <c r="B123" s="37"/>
      <c r="C123" s="19" t="s">
        <v>141</v>
      </c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6.96" customHeigh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2" customHeight="1">
      <c r="A125" s="36"/>
      <c r="B125" s="37"/>
      <c r="C125" s="28" t="s">
        <v>15</v>
      </c>
      <c r="D125" s="36"/>
      <c r="E125" s="36"/>
      <c r="F125" s="36"/>
      <c r="G125" s="36"/>
      <c r="H125" s="36"/>
      <c r="I125" s="36"/>
      <c r="J125" s="36"/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6.5" customHeight="1">
      <c r="A126" s="36"/>
      <c r="B126" s="37"/>
      <c r="C126" s="36"/>
      <c r="D126" s="36"/>
      <c r="E126" s="134" t="str">
        <f>E7</f>
        <v>REKONŠTRUKCIA A PRÍSTAVBA STREDISKA ČISTOTY</v>
      </c>
      <c r="F126" s="28"/>
      <c r="G126" s="28"/>
      <c r="H126" s="28"/>
      <c r="I126" s="36"/>
      <c r="J126" s="36"/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2" customHeight="1">
      <c r="A127" s="36"/>
      <c r="B127" s="37"/>
      <c r="C127" s="28" t="s">
        <v>116</v>
      </c>
      <c r="D127" s="36"/>
      <c r="E127" s="36"/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6.5" customHeight="1">
      <c r="A128" s="36"/>
      <c r="B128" s="37"/>
      <c r="C128" s="36"/>
      <c r="D128" s="36"/>
      <c r="E128" s="65" t="str">
        <f>E9</f>
        <v>SO.01.1.2 - Statika - Prístrešok</v>
      </c>
      <c r="F128" s="36"/>
      <c r="G128" s="36"/>
      <c r="H128" s="36"/>
      <c r="I128" s="36"/>
      <c r="J128" s="36"/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6.96" customHeight="1">
      <c r="A129" s="36"/>
      <c r="B129" s="37"/>
      <c r="C129" s="36"/>
      <c r="D129" s="36"/>
      <c r="E129" s="36"/>
      <c r="F129" s="36"/>
      <c r="G129" s="36"/>
      <c r="H129" s="36"/>
      <c r="I129" s="36"/>
      <c r="J129" s="36"/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2" customHeight="1">
      <c r="A130" s="36"/>
      <c r="B130" s="37"/>
      <c r="C130" s="28" t="s">
        <v>19</v>
      </c>
      <c r="D130" s="36"/>
      <c r="E130" s="36"/>
      <c r="F130" s="23" t="str">
        <f>F12</f>
        <v xml:space="preserve">Rustaveliho 7725/10, k.ú. Rača, 831 06  Bratislava</v>
      </c>
      <c r="G130" s="36"/>
      <c r="H130" s="36"/>
      <c r="I130" s="28" t="s">
        <v>21</v>
      </c>
      <c r="J130" s="67" t="str">
        <f>IF(J12="","",J12)</f>
        <v>30. 5. 2021</v>
      </c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6.96" customHeight="1">
      <c r="A131" s="36"/>
      <c r="B131" s="37"/>
      <c r="C131" s="36"/>
      <c r="D131" s="36"/>
      <c r="E131" s="36"/>
      <c r="F131" s="36"/>
      <c r="G131" s="36"/>
      <c r="H131" s="36"/>
      <c r="I131" s="36"/>
      <c r="J131" s="36"/>
      <c r="K131" s="36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25.65" customHeight="1">
      <c r="A132" s="36"/>
      <c r="B132" s="37"/>
      <c r="C132" s="28" t="s">
        <v>23</v>
      </c>
      <c r="D132" s="36"/>
      <c r="E132" s="36"/>
      <c r="F132" s="23" t="str">
        <f>E15</f>
        <v>Mestská časť Bratislava - Rača</v>
      </c>
      <c r="G132" s="36"/>
      <c r="H132" s="36"/>
      <c r="I132" s="28" t="s">
        <v>29</v>
      </c>
      <c r="J132" s="32" t="str">
        <f>E21</f>
        <v>RB ARCHITECTS s.r.o.</v>
      </c>
      <c r="K132" s="36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15.15" customHeight="1">
      <c r="A133" s="36"/>
      <c r="B133" s="37"/>
      <c r="C133" s="28" t="s">
        <v>27</v>
      </c>
      <c r="D133" s="36"/>
      <c r="E133" s="36"/>
      <c r="F133" s="23" t="str">
        <f>IF(E18="","",E18)</f>
        <v>Vyplň údaj</v>
      </c>
      <c r="G133" s="36"/>
      <c r="H133" s="36"/>
      <c r="I133" s="28" t="s">
        <v>32</v>
      </c>
      <c r="J133" s="32" t="str">
        <f>E24</f>
        <v>Ing. Hornok</v>
      </c>
      <c r="K133" s="36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10.32" customHeight="1">
      <c r="A134" s="36"/>
      <c r="B134" s="37"/>
      <c r="C134" s="36"/>
      <c r="D134" s="36"/>
      <c r="E134" s="36"/>
      <c r="F134" s="36"/>
      <c r="G134" s="36"/>
      <c r="H134" s="36"/>
      <c r="I134" s="36"/>
      <c r="J134" s="36"/>
      <c r="K134" s="36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11" customFormat="1" ht="29.28" customHeight="1">
      <c r="A135" s="172"/>
      <c r="B135" s="173"/>
      <c r="C135" s="174" t="s">
        <v>142</v>
      </c>
      <c r="D135" s="175" t="s">
        <v>63</v>
      </c>
      <c r="E135" s="175" t="s">
        <v>59</v>
      </c>
      <c r="F135" s="175" t="s">
        <v>60</v>
      </c>
      <c r="G135" s="175" t="s">
        <v>143</v>
      </c>
      <c r="H135" s="175" t="s">
        <v>144</v>
      </c>
      <c r="I135" s="175" t="s">
        <v>145</v>
      </c>
      <c r="J135" s="176" t="s">
        <v>121</v>
      </c>
      <c r="K135" s="177" t="s">
        <v>146</v>
      </c>
      <c r="L135" s="178"/>
      <c r="M135" s="84" t="s">
        <v>1</v>
      </c>
      <c r="N135" s="85" t="s">
        <v>42</v>
      </c>
      <c r="O135" s="85" t="s">
        <v>147</v>
      </c>
      <c r="P135" s="85" t="s">
        <v>148</v>
      </c>
      <c r="Q135" s="85" t="s">
        <v>149</v>
      </c>
      <c r="R135" s="85" t="s">
        <v>150</v>
      </c>
      <c r="S135" s="85" t="s">
        <v>151</v>
      </c>
      <c r="T135" s="86" t="s">
        <v>152</v>
      </c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72"/>
    </row>
    <row r="136" s="2" customFormat="1" ht="22.8" customHeight="1">
      <c r="A136" s="36"/>
      <c r="B136" s="37"/>
      <c r="C136" s="91" t="s">
        <v>118</v>
      </c>
      <c r="D136" s="36"/>
      <c r="E136" s="36"/>
      <c r="F136" s="36"/>
      <c r="G136" s="36"/>
      <c r="H136" s="36"/>
      <c r="I136" s="36"/>
      <c r="J136" s="179">
        <f>BK136</f>
        <v>0</v>
      </c>
      <c r="K136" s="36"/>
      <c r="L136" s="37"/>
      <c r="M136" s="87"/>
      <c r="N136" s="71"/>
      <c r="O136" s="88"/>
      <c r="P136" s="180">
        <f>P137+P165+P169+P175</f>
        <v>0</v>
      </c>
      <c r="Q136" s="88"/>
      <c r="R136" s="180">
        <f>R137+R165+R169+R175</f>
        <v>3781.15756749</v>
      </c>
      <c r="S136" s="88"/>
      <c r="T136" s="181">
        <f>T137+T165+T169+T175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77</v>
      </c>
      <c r="AU136" s="15" t="s">
        <v>123</v>
      </c>
      <c r="BK136" s="182">
        <f>BK137+BK165+BK169+BK175</f>
        <v>0</v>
      </c>
    </row>
    <row r="137" s="12" customFormat="1" ht="25.92" customHeight="1">
      <c r="A137" s="12"/>
      <c r="B137" s="183"/>
      <c r="C137" s="12"/>
      <c r="D137" s="184" t="s">
        <v>77</v>
      </c>
      <c r="E137" s="185" t="s">
        <v>153</v>
      </c>
      <c r="F137" s="185" t="s">
        <v>154</v>
      </c>
      <c r="G137" s="12"/>
      <c r="H137" s="12"/>
      <c r="I137" s="186"/>
      <c r="J137" s="161">
        <f>BK137</f>
        <v>0</v>
      </c>
      <c r="K137" s="12"/>
      <c r="L137" s="183"/>
      <c r="M137" s="187"/>
      <c r="N137" s="188"/>
      <c r="O137" s="188"/>
      <c r="P137" s="189">
        <f>P138+P149+P159+P163</f>
        <v>0</v>
      </c>
      <c r="Q137" s="188"/>
      <c r="R137" s="189">
        <f>R138+R149+R159+R163</f>
        <v>46.05126108999999</v>
      </c>
      <c r="S137" s="188"/>
      <c r="T137" s="190">
        <f>T138+T149+T159+T163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4" t="s">
        <v>86</v>
      </c>
      <c r="AT137" s="191" t="s">
        <v>77</v>
      </c>
      <c r="AU137" s="191" t="s">
        <v>78</v>
      </c>
      <c r="AY137" s="184" t="s">
        <v>155</v>
      </c>
      <c r="BK137" s="192">
        <f>BK138+BK149+BK159+BK163</f>
        <v>0</v>
      </c>
    </row>
    <row r="138" s="12" customFormat="1" ht="22.8" customHeight="1">
      <c r="A138" s="12"/>
      <c r="B138" s="183"/>
      <c r="C138" s="12"/>
      <c r="D138" s="184" t="s">
        <v>77</v>
      </c>
      <c r="E138" s="193" t="s">
        <v>86</v>
      </c>
      <c r="F138" s="193" t="s">
        <v>156</v>
      </c>
      <c r="G138" s="12"/>
      <c r="H138" s="12"/>
      <c r="I138" s="186"/>
      <c r="J138" s="194">
        <f>BK138</f>
        <v>0</v>
      </c>
      <c r="K138" s="12"/>
      <c r="L138" s="183"/>
      <c r="M138" s="187"/>
      <c r="N138" s="188"/>
      <c r="O138" s="188"/>
      <c r="P138" s="189">
        <f>SUM(P139:P148)</f>
        <v>0</v>
      </c>
      <c r="Q138" s="188"/>
      <c r="R138" s="189">
        <f>SUM(R139:R148)</f>
        <v>0</v>
      </c>
      <c r="S138" s="188"/>
      <c r="T138" s="190">
        <f>SUM(T139:T148)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4" t="s">
        <v>86</v>
      </c>
      <c r="AT138" s="191" t="s">
        <v>77</v>
      </c>
      <c r="AU138" s="191" t="s">
        <v>86</v>
      </c>
      <c r="AY138" s="184" t="s">
        <v>155</v>
      </c>
      <c r="BK138" s="192">
        <f>SUM(BK139:BK148)</f>
        <v>0</v>
      </c>
    </row>
    <row r="139" s="2" customFormat="1" ht="21.75" customHeight="1">
      <c r="A139" s="36"/>
      <c r="B139" s="164"/>
      <c r="C139" s="195" t="s">
        <v>300</v>
      </c>
      <c r="D139" s="195" t="s">
        <v>158</v>
      </c>
      <c r="E139" s="196" t="s">
        <v>159</v>
      </c>
      <c r="F139" s="197" t="s">
        <v>160</v>
      </c>
      <c r="G139" s="198" t="s">
        <v>161</v>
      </c>
      <c r="H139" s="199">
        <v>34.200000000000003</v>
      </c>
      <c r="I139" s="200"/>
      <c r="J139" s="201">
        <f>ROUND(I139*H139,2)</f>
        <v>0</v>
      </c>
      <c r="K139" s="202"/>
      <c r="L139" s="37"/>
      <c r="M139" s="203" t="s">
        <v>1</v>
      </c>
      <c r="N139" s="204" t="s">
        <v>44</v>
      </c>
      <c r="O139" s="75"/>
      <c r="P139" s="205">
        <f>O139*H139</f>
        <v>0</v>
      </c>
      <c r="Q139" s="205">
        <v>0</v>
      </c>
      <c r="R139" s="205">
        <f>Q139*H139</f>
        <v>0</v>
      </c>
      <c r="S139" s="205">
        <v>0</v>
      </c>
      <c r="T139" s="20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7" t="s">
        <v>162</v>
      </c>
      <c r="AT139" s="207" t="s">
        <v>158</v>
      </c>
      <c r="AU139" s="207" t="s">
        <v>134</v>
      </c>
      <c r="AY139" s="15" t="s">
        <v>155</v>
      </c>
      <c r="BE139" s="125">
        <f>IF(N139="základná",J139,0)</f>
        <v>0</v>
      </c>
      <c r="BF139" s="125">
        <f>IF(N139="znížená",J139,0)</f>
        <v>0</v>
      </c>
      <c r="BG139" s="125">
        <f>IF(N139="zákl. prenesená",J139,0)</f>
        <v>0</v>
      </c>
      <c r="BH139" s="125">
        <f>IF(N139="zníž. prenesená",J139,0)</f>
        <v>0</v>
      </c>
      <c r="BI139" s="125">
        <f>IF(N139="nulová",J139,0)</f>
        <v>0</v>
      </c>
      <c r="BJ139" s="15" t="s">
        <v>134</v>
      </c>
      <c r="BK139" s="125">
        <f>ROUND(I139*H139,2)</f>
        <v>0</v>
      </c>
      <c r="BL139" s="15" t="s">
        <v>162</v>
      </c>
      <c r="BM139" s="207" t="s">
        <v>301</v>
      </c>
    </row>
    <row r="140" s="2" customFormat="1" ht="21.75" customHeight="1">
      <c r="A140" s="36"/>
      <c r="B140" s="164"/>
      <c r="C140" s="195" t="s">
        <v>302</v>
      </c>
      <c r="D140" s="195" t="s">
        <v>158</v>
      </c>
      <c r="E140" s="196" t="s">
        <v>165</v>
      </c>
      <c r="F140" s="197" t="s">
        <v>166</v>
      </c>
      <c r="G140" s="198" t="s">
        <v>161</v>
      </c>
      <c r="H140" s="199">
        <v>34.200000000000003</v>
      </c>
      <c r="I140" s="200"/>
      <c r="J140" s="201">
        <f>ROUND(I140*H140,2)</f>
        <v>0</v>
      </c>
      <c r="K140" s="202"/>
      <c r="L140" s="37"/>
      <c r="M140" s="203" t="s">
        <v>1</v>
      </c>
      <c r="N140" s="204" t="s">
        <v>44</v>
      </c>
      <c r="O140" s="75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7" t="s">
        <v>162</v>
      </c>
      <c r="AT140" s="207" t="s">
        <v>158</v>
      </c>
      <c r="AU140" s="207" t="s">
        <v>134</v>
      </c>
      <c r="AY140" s="15" t="s">
        <v>155</v>
      </c>
      <c r="BE140" s="125">
        <f>IF(N140="základná",J140,0)</f>
        <v>0</v>
      </c>
      <c r="BF140" s="125">
        <f>IF(N140="znížená",J140,0)</f>
        <v>0</v>
      </c>
      <c r="BG140" s="125">
        <f>IF(N140="zákl. prenesená",J140,0)</f>
        <v>0</v>
      </c>
      <c r="BH140" s="125">
        <f>IF(N140="zníž. prenesená",J140,0)</f>
        <v>0</v>
      </c>
      <c r="BI140" s="125">
        <f>IF(N140="nulová",J140,0)</f>
        <v>0</v>
      </c>
      <c r="BJ140" s="15" t="s">
        <v>134</v>
      </c>
      <c r="BK140" s="125">
        <f>ROUND(I140*H140,2)</f>
        <v>0</v>
      </c>
      <c r="BL140" s="15" t="s">
        <v>162</v>
      </c>
      <c r="BM140" s="207" t="s">
        <v>303</v>
      </c>
    </row>
    <row r="141" s="2" customFormat="1" ht="16.5" customHeight="1">
      <c r="A141" s="36"/>
      <c r="B141" s="164"/>
      <c r="C141" s="195" t="s">
        <v>157</v>
      </c>
      <c r="D141" s="195" t="s">
        <v>158</v>
      </c>
      <c r="E141" s="196" t="s">
        <v>304</v>
      </c>
      <c r="F141" s="197" t="s">
        <v>305</v>
      </c>
      <c r="G141" s="198" t="s">
        <v>161</v>
      </c>
      <c r="H141" s="199">
        <v>21.780000000000001</v>
      </c>
      <c r="I141" s="200"/>
      <c r="J141" s="201">
        <f>ROUND(I141*H141,2)</f>
        <v>0</v>
      </c>
      <c r="K141" s="202"/>
      <c r="L141" s="37"/>
      <c r="M141" s="203" t="s">
        <v>1</v>
      </c>
      <c r="N141" s="204" t="s">
        <v>44</v>
      </c>
      <c r="O141" s="75"/>
      <c r="P141" s="205">
        <f>O141*H141</f>
        <v>0</v>
      </c>
      <c r="Q141" s="205">
        <v>0</v>
      </c>
      <c r="R141" s="205">
        <f>Q141*H141</f>
        <v>0</v>
      </c>
      <c r="S141" s="205">
        <v>0</v>
      </c>
      <c r="T141" s="20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7" t="s">
        <v>162</v>
      </c>
      <c r="AT141" s="207" t="s">
        <v>158</v>
      </c>
      <c r="AU141" s="207" t="s">
        <v>134</v>
      </c>
      <c r="AY141" s="15" t="s">
        <v>155</v>
      </c>
      <c r="BE141" s="125">
        <f>IF(N141="základná",J141,0)</f>
        <v>0</v>
      </c>
      <c r="BF141" s="125">
        <f>IF(N141="znížená",J141,0)</f>
        <v>0</v>
      </c>
      <c r="BG141" s="125">
        <f>IF(N141="zákl. prenesená",J141,0)</f>
        <v>0</v>
      </c>
      <c r="BH141" s="125">
        <f>IF(N141="zníž. prenesená",J141,0)</f>
        <v>0</v>
      </c>
      <c r="BI141" s="125">
        <f>IF(N141="nulová",J141,0)</f>
        <v>0</v>
      </c>
      <c r="BJ141" s="15" t="s">
        <v>134</v>
      </c>
      <c r="BK141" s="125">
        <f>ROUND(I141*H141,2)</f>
        <v>0</v>
      </c>
      <c r="BL141" s="15" t="s">
        <v>162</v>
      </c>
      <c r="BM141" s="207" t="s">
        <v>306</v>
      </c>
    </row>
    <row r="142" s="2" customFormat="1" ht="33" customHeight="1">
      <c r="A142" s="36"/>
      <c r="B142" s="164"/>
      <c r="C142" s="195" t="s">
        <v>164</v>
      </c>
      <c r="D142" s="195" t="s">
        <v>158</v>
      </c>
      <c r="E142" s="196" t="s">
        <v>307</v>
      </c>
      <c r="F142" s="197" t="s">
        <v>308</v>
      </c>
      <c r="G142" s="198" t="s">
        <v>161</v>
      </c>
      <c r="H142" s="199">
        <v>21.780000000000001</v>
      </c>
      <c r="I142" s="200"/>
      <c r="J142" s="201">
        <f>ROUND(I142*H142,2)</f>
        <v>0</v>
      </c>
      <c r="K142" s="202"/>
      <c r="L142" s="37"/>
      <c r="M142" s="203" t="s">
        <v>1</v>
      </c>
      <c r="N142" s="204" t="s">
        <v>44</v>
      </c>
      <c r="O142" s="75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7" t="s">
        <v>162</v>
      </c>
      <c r="AT142" s="207" t="s">
        <v>158</v>
      </c>
      <c r="AU142" s="207" t="s">
        <v>134</v>
      </c>
      <c r="AY142" s="15" t="s">
        <v>155</v>
      </c>
      <c r="BE142" s="125">
        <f>IF(N142="základná",J142,0)</f>
        <v>0</v>
      </c>
      <c r="BF142" s="125">
        <f>IF(N142="znížená",J142,0)</f>
        <v>0</v>
      </c>
      <c r="BG142" s="125">
        <f>IF(N142="zákl. prenesená",J142,0)</f>
        <v>0</v>
      </c>
      <c r="BH142" s="125">
        <f>IF(N142="zníž. prenesená",J142,0)</f>
        <v>0</v>
      </c>
      <c r="BI142" s="125">
        <f>IF(N142="nulová",J142,0)</f>
        <v>0</v>
      </c>
      <c r="BJ142" s="15" t="s">
        <v>134</v>
      </c>
      <c r="BK142" s="125">
        <f>ROUND(I142*H142,2)</f>
        <v>0</v>
      </c>
      <c r="BL142" s="15" t="s">
        <v>162</v>
      </c>
      <c r="BM142" s="207" t="s">
        <v>309</v>
      </c>
    </row>
    <row r="143" s="2" customFormat="1" ht="21.75" customHeight="1">
      <c r="A143" s="36"/>
      <c r="B143" s="164"/>
      <c r="C143" s="195" t="s">
        <v>176</v>
      </c>
      <c r="D143" s="195" t="s">
        <v>158</v>
      </c>
      <c r="E143" s="196" t="s">
        <v>177</v>
      </c>
      <c r="F143" s="197" t="s">
        <v>178</v>
      </c>
      <c r="G143" s="198" t="s">
        <v>161</v>
      </c>
      <c r="H143" s="199">
        <v>55.979999999999997</v>
      </c>
      <c r="I143" s="200"/>
      <c r="J143" s="201">
        <f>ROUND(I143*H143,2)</f>
        <v>0</v>
      </c>
      <c r="K143" s="202"/>
      <c r="L143" s="37"/>
      <c r="M143" s="203" t="s">
        <v>1</v>
      </c>
      <c r="N143" s="204" t="s">
        <v>44</v>
      </c>
      <c r="O143" s="75"/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7" t="s">
        <v>162</v>
      </c>
      <c r="AT143" s="207" t="s">
        <v>158</v>
      </c>
      <c r="AU143" s="207" t="s">
        <v>134</v>
      </c>
      <c r="AY143" s="15" t="s">
        <v>155</v>
      </c>
      <c r="BE143" s="125">
        <f>IF(N143="základná",J143,0)</f>
        <v>0</v>
      </c>
      <c r="BF143" s="125">
        <f>IF(N143="znížená",J143,0)</f>
        <v>0</v>
      </c>
      <c r="BG143" s="125">
        <f>IF(N143="zákl. prenesená",J143,0)</f>
        <v>0</v>
      </c>
      <c r="BH143" s="125">
        <f>IF(N143="zníž. prenesená",J143,0)</f>
        <v>0</v>
      </c>
      <c r="BI143" s="125">
        <f>IF(N143="nulová",J143,0)</f>
        <v>0</v>
      </c>
      <c r="BJ143" s="15" t="s">
        <v>134</v>
      </c>
      <c r="BK143" s="125">
        <f>ROUND(I143*H143,2)</f>
        <v>0</v>
      </c>
      <c r="BL143" s="15" t="s">
        <v>162</v>
      </c>
      <c r="BM143" s="207" t="s">
        <v>310</v>
      </c>
    </row>
    <row r="144" s="2" customFormat="1" ht="33" customHeight="1">
      <c r="A144" s="36"/>
      <c r="B144" s="164"/>
      <c r="C144" s="195" t="s">
        <v>180</v>
      </c>
      <c r="D144" s="195" t="s">
        <v>158</v>
      </c>
      <c r="E144" s="196" t="s">
        <v>181</v>
      </c>
      <c r="F144" s="197" t="s">
        <v>182</v>
      </c>
      <c r="G144" s="198" t="s">
        <v>161</v>
      </c>
      <c r="H144" s="199">
        <v>19.983000000000001</v>
      </c>
      <c r="I144" s="200"/>
      <c r="J144" s="201">
        <f>ROUND(I144*H144,2)</f>
        <v>0</v>
      </c>
      <c r="K144" s="202"/>
      <c r="L144" s="37"/>
      <c r="M144" s="203" t="s">
        <v>1</v>
      </c>
      <c r="N144" s="204" t="s">
        <v>44</v>
      </c>
      <c r="O144" s="75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7" t="s">
        <v>162</v>
      </c>
      <c r="AT144" s="207" t="s">
        <v>158</v>
      </c>
      <c r="AU144" s="207" t="s">
        <v>134</v>
      </c>
      <c r="AY144" s="15" t="s">
        <v>155</v>
      </c>
      <c r="BE144" s="125">
        <f>IF(N144="základná",J144,0)</f>
        <v>0</v>
      </c>
      <c r="BF144" s="125">
        <f>IF(N144="znížená",J144,0)</f>
        <v>0</v>
      </c>
      <c r="BG144" s="125">
        <f>IF(N144="zákl. prenesená",J144,0)</f>
        <v>0</v>
      </c>
      <c r="BH144" s="125">
        <f>IF(N144="zníž. prenesená",J144,0)</f>
        <v>0</v>
      </c>
      <c r="BI144" s="125">
        <f>IF(N144="nulová",J144,0)</f>
        <v>0</v>
      </c>
      <c r="BJ144" s="15" t="s">
        <v>134</v>
      </c>
      <c r="BK144" s="125">
        <f>ROUND(I144*H144,2)</f>
        <v>0</v>
      </c>
      <c r="BL144" s="15" t="s">
        <v>162</v>
      </c>
      <c r="BM144" s="207" t="s">
        <v>311</v>
      </c>
    </row>
    <row r="145" s="2" customFormat="1" ht="33" customHeight="1">
      <c r="A145" s="36"/>
      <c r="B145" s="164"/>
      <c r="C145" s="195" t="s">
        <v>184</v>
      </c>
      <c r="D145" s="195" t="s">
        <v>158</v>
      </c>
      <c r="E145" s="196" t="s">
        <v>185</v>
      </c>
      <c r="F145" s="197" t="s">
        <v>186</v>
      </c>
      <c r="G145" s="198" t="s">
        <v>161</v>
      </c>
      <c r="H145" s="199">
        <v>199.83000000000001</v>
      </c>
      <c r="I145" s="200"/>
      <c r="J145" s="201">
        <f>ROUND(I145*H145,2)</f>
        <v>0</v>
      </c>
      <c r="K145" s="202"/>
      <c r="L145" s="37"/>
      <c r="M145" s="203" t="s">
        <v>1</v>
      </c>
      <c r="N145" s="204" t="s">
        <v>44</v>
      </c>
      <c r="O145" s="75"/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7" t="s">
        <v>162</v>
      </c>
      <c r="AT145" s="207" t="s">
        <v>158</v>
      </c>
      <c r="AU145" s="207" t="s">
        <v>134</v>
      </c>
      <c r="AY145" s="15" t="s">
        <v>155</v>
      </c>
      <c r="BE145" s="125">
        <f>IF(N145="základná",J145,0)</f>
        <v>0</v>
      </c>
      <c r="BF145" s="125">
        <f>IF(N145="znížená",J145,0)</f>
        <v>0</v>
      </c>
      <c r="BG145" s="125">
        <f>IF(N145="zákl. prenesená",J145,0)</f>
        <v>0</v>
      </c>
      <c r="BH145" s="125">
        <f>IF(N145="zníž. prenesená",J145,0)</f>
        <v>0</v>
      </c>
      <c r="BI145" s="125">
        <f>IF(N145="nulová",J145,0)</f>
        <v>0</v>
      </c>
      <c r="BJ145" s="15" t="s">
        <v>134</v>
      </c>
      <c r="BK145" s="125">
        <f>ROUND(I145*H145,2)</f>
        <v>0</v>
      </c>
      <c r="BL145" s="15" t="s">
        <v>162</v>
      </c>
      <c r="BM145" s="207" t="s">
        <v>312</v>
      </c>
    </row>
    <row r="146" s="2" customFormat="1" ht="16.5" customHeight="1">
      <c r="A146" s="36"/>
      <c r="B146" s="164"/>
      <c r="C146" s="195" t="s">
        <v>188</v>
      </c>
      <c r="D146" s="195" t="s">
        <v>158</v>
      </c>
      <c r="E146" s="196" t="s">
        <v>189</v>
      </c>
      <c r="F146" s="197" t="s">
        <v>190</v>
      </c>
      <c r="G146" s="198" t="s">
        <v>161</v>
      </c>
      <c r="H146" s="199">
        <v>19.983000000000001</v>
      </c>
      <c r="I146" s="200"/>
      <c r="J146" s="201">
        <f>ROUND(I146*H146,2)</f>
        <v>0</v>
      </c>
      <c r="K146" s="202"/>
      <c r="L146" s="37"/>
      <c r="M146" s="203" t="s">
        <v>1</v>
      </c>
      <c r="N146" s="204" t="s">
        <v>44</v>
      </c>
      <c r="O146" s="75"/>
      <c r="P146" s="205">
        <f>O146*H146</f>
        <v>0</v>
      </c>
      <c r="Q146" s="205">
        <v>0</v>
      </c>
      <c r="R146" s="205">
        <f>Q146*H146</f>
        <v>0</v>
      </c>
      <c r="S146" s="205">
        <v>0</v>
      </c>
      <c r="T146" s="20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7" t="s">
        <v>162</v>
      </c>
      <c r="AT146" s="207" t="s">
        <v>158</v>
      </c>
      <c r="AU146" s="207" t="s">
        <v>134</v>
      </c>
      <c r="AY146" s="15" t="s">
        <v>155</v>
      </c>
      <c r="BE146" s="125">
        <f>IF(N146="základná",J146,0)</f>
        <v>0</v>
      </c>
      <c r="BF146" s="125">
        <f>IF(N146="znížená",J146,0)</f>
        <v>0</v>
      </c>
      <c r="BG146" s="125">
        <f>IF(N146="zákl. prenesená",J146,0)</f>
        <v>0</v>
      </c>
      <c r="BH146" s="125">
        <f>IF(N146="zníž. prenesená",J146,0)</f>
        <v>0</v>
      </c>
      <c r="BI146" s="125">
        <f>IF(N146="nulová",J146,0)</f>
        <v>0</v>
      </c>
      <c r="BJ146" s="15" t="s">
        <v>134</v>
      </c>
      <c r="BK146" s="125">
        <f>ROUND(I146*H146,2)</f>
        <v>0</v>
      </c>
      <c r="BL146" s="15" t="s">
        <v>162</v>
      </c>
      <c r="BM146" s="207" t="s">
        <v>313</v>
      </c>
    </row>
    <row r="147" s="2" customFormat="1" ht="21.75" customHeight="1">
      <c r="A147" s="36"/>
      <c r="B147" s="164"/>
      <c r="C147" s="195" t="s">
        <v>192</v>
      </c>
      <c r="D147" s="195" t="s">
        <v>158</v>
      </c>
      <c r="E147" s="196" t="s">
        <v>193</v>
      </c>
      <c r="F147" s="197" t="s">
        <v>194</v>
      </c>
      <c r="G147" s="198" t="s">
        <v>195</v>
      </c>
      <c r="H147" s="199">
        <v>31.972999999999999</v>
      </c>
      <c r="I147" s="200"/>
      <c r="J147" s="201">
        <f>ROUND(I147*H147,2)</f>
        <v>0</v>
      </c>
      <c r="K147" s="202"/>
      <c r="L147" s="37"/>
      <c r="M147" s="203" t="s">
        <v>1</v>
      </c>
      <c r="N147" s="204" t="s">
        <v>44</v>
      </c>
      <c r="O147" s="75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7" t="s">
        <v>162</v>
      </c>
      <c r="AT147" s="207" t="s">
        <v>158</v>
      </c>
      <c r="AU147" s="207" t="s">
        <v>134</v>
      </c>
      <c r="AY147" s="15" t="s">
        <v>155</v>
      </c>
      <c r="BE147" s="125">
        <f>IF(N147="základná",J147,0)</f>
        <v>0</v>
      </c>
      <c r="BF147" s="125">
        <f>IF(N147="znížená",J147,0)</f>
        <v>0</v>
      </c>
      <c r="BG147" s="125">
        <f>IF(N147="zákl. prenesená",J147,0)</f>
        <v>0</v>
      </c>
      <c r="BH147" s="125">
        <f>IF(N147="zníž. prenesená",J147,0)</f>
        <v>0</v>
      </c>
      <c r="BI147" s="125">
        <f>IF(N147="nulová",J147,0)</f>
        <v>0</v>
      </c>
      <c r="BJ147" s="15" t="s">
        <v>134</v>
      </c>
      <c r="BK147" s="125">
        <f>ROUND(I147*H147,2)</f>
        <v>0</v>
      </c>
      <c r="BL147" s="15" t="s">
        <v>162</v>
      </c>
      <c r="BM147" s="207" t="s">
        <v>314</v>
      </c>
    </row>
    <row r="148" s="2" customFormat="1" ht="21.75" customHeight="1">
      <c r="A148" s="36"/>
      <c r="B148" s="164"/>
      <c r="C148" s="195" t="s">
        <v>197</v>
      </c>
      <c r="D148" s="195" t="s">
        <v>158</v>
      </c>
      <c r="E148" s="196" t="s">
        <v>198</v>
      </c>
      <c r="F148" s="197" t="s">
        <v>199</v>
      </c>
      <c r="G148" s="198" t="s">
        <v>161</v>
      </c>
      <c r="H148" s="199">
        <v>35.997</v>
      </c>
      <c r="I148" s="200"/>
      <c r="J148" s="201">
        <f>ROUND(I148*H148,2)</f>
        <v>0</v>
      </c>
      <c r="K148" s="202"/>
      <c r="L148" s="37"/>
      <c r="M148" s="203" t="s">
        <v>1</v>
      </c>
      <c r="N148" s="204" t="s">
        <v>44</v>
      </c>
      <c r="O148" s="75"/>
      <c r="P148" s="205">
        <f>O148*H148</f>
        <v>0</v>
      </c>
      <c r="Q148" s="205">
        <v>0</v>
      </c>
      <c r="R148" s="205">
        <f>Q148*H148</f>
        <v>0</v>
      </c>
      <c r="S148" s="205">
        <v>0</v>
      </c>
      <c r="T148" s="20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7" t="s">
        <v>162</v>
      </c>
      <c r="AT148" s="207" t="s">
        <v>158</v>
      </c>
      <c r="AU148" s="207" t="s">
        <v>134</v>
      </c>
      <c r="AY148" s="15" t="s">
        <v>155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134</v>
      </c>
      <c r="BK148" s="125">
        <f>ROUND(I148*H148,2)</f>
        <v>0</v>
      </c>
      <c r="BL148" s="15" t="s">
        <v>162</v>
      </c>
      <c r="BM148" s="207" t="s">
        <v>315</v>
      </c>
    </row>
    <row r="149" s="12" customFormat="1" ht="22.8" customHeight="1">
      <c r="A149" s="12"/>
      <c r="B149" s="183"/>
      <c r="C149" s="12"/>
      <c r="D149" s="184" t="s">
        <v>77</v>
      </c>
      <c r="E149" s="193" t="s">
        <v>134</v>
      </c>
      <c r="F149" s="193" t="s">
        <v>201</v>
      </c>
      <c r="G149" s="12"/>
      <c r="H149" s="12"/>
      <c r="I149" s="186"/>
      <c r="J149" s="194">
        <f>BK149</f>
        <v>0</v>
      </c>
      <c r="K149" s="12"/>
      <c r="L149" s="183"/>
      <c r="M149" s="187"/>
      <c r="N149" s="188"/>
      <c r="O149" s="188"/>
      <c r="P149" s="189">
        <f>SUM(P150:P158)</f>
        <v>0</v>
      </c>
      <c r="Q149" s="188"/>
      <c r="R149" s="189">
        <f>SUM(R150:R158)</f>
        <v>46.000801089999989</v>
      </c>
      <c r="S149" s="188"/>
      <c r="T149" s="190">
        <f>SUM(T150:T158)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84" t="s">
        <v>86</v>
      </c>
      <c r="AT149" s="191" t="s">
        <v>77</v>
      </c>
      <c r="AU149" s="191" t="s">
        <v>86</v>
      </c>
      <c r="AY149" s="184" t="s">
        <v>155</v>
      </c>
      <c r="BK149" s="192">
        <f>SUM(BK150:BK158)</f>
        <v>0</v>
      </c>
    </row>
    <row r="150" s="2" customFormat="1" ht="16.5" customHeight="1">
      <c r="A150" s="36"/>
      <c r="B150" s="164"/>
      <c r="C150" s="195" t="s">
        <v>277</v>
      </c>
      <c r="D150" s="195" t="s">
        <v>158</v>
      </c>
      <c r="E150" s="196" t="s">
        <v>316</v>
      </c>
      <c r="F150" s="197" t="s">
        <v>317</v>
      </c>
      <c r="G150" s="198" t="s">
        <v>161</v>
      </c>
      <c r="H150" s="199">
        <v>0.58099999999999996</v>
      </c>
      <c r="I150" s="200"/>
      <c r="J150" s="201">
        <f>ROUND(I150*H150,2)</f>
        <v>0</v>
      </c>
      <c r="K150" s="202"/>
      <c r="L150" s="37"/>
      <c r="M150" s="203" t="s">
        <v>1</v>
      </c>
      <c r="N150" s="204" t="s">
        <v>44</v>
      </c>
      <c r="O150" s="75"/>
      <c r="P150" s="205">
        <f>O150*H150</f>
        <v>0</v>
      </c>
      <c r="Q150" s="205">
        <v>2.23543</v>
      </c>
      <c r="R150" s="205">
        <f>Q150*H150</f>
        <v>1.29878483</v>
      </c>
      <c r="S150" s="205">
        <v>0</v>
      </c>
      <c r="T150" s="20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7" t="s">
        <v>162</v>
      </c>
      <c r="AT150" s="207" t="s">
        <v>158</v>
      </c>
      <c r="AU150" s="207" t="s">
        <v>134</v>
      </c>
      <c r="AY150" s="15" t="s">
        <v>155</v>
      </c>
      <c r="BE150" s="125">
        <f>IF(N150="základná",J150,0)</f>
        <v>0</v>
      </c>
      <c r="BF150" s="125">
        <f>IF(N150="znížená",J150,0)</f>
        <v>0</v>
      </c>
      <c r="BG150" s="125">
        <f>IF(N150="zákl. prenesená",J150,0)</f>
        <v>0</v>
      </c>
      <c r="BH150" s="125">
        <f>IF(N150="zníž. prenesená",J150,0)</f>
        <v>0</v>
      </c>
      <c r="BI150" s="125">
        <f>IF(N150="nulová",J150,0)</f>
        <v>0</v>
      </c>
      <c r="BJ150" s="15" t="s">
        <v>134</v>
      </c>
      <c r="BK150" s="125">
        <f>ROUND(I150*H150,2)</f>
        <v>0</v>
      </c>
      <c r="BL150" s="15" t="s">
        <v>162</v>
      </c>
      <c r="BM150" s="207" t="s">
        <v>318</v>
      </c>
    </row>
    <row r="151" s="2" customFormat="1" ht="21.75" customHeight="1">
      <c r="A151" s="36"/>
      <c r="B151" s="164"/>
      <c r="C151" s="195" t="s">
        <v>287</v>
      </c>
      <c r="D151" s="195" t="s">
        <v>158</v>
      </c>
      <c r="E151" s="196" t="s">
        <v>319</v>
      </c>
      <c r="F151" s="197" t="s">
        <v>320</v>
      </c>
      <c r="G151" s="198" t="s">
        <v>161</v>
      </c>
      <c r="H151" s="199">
        <v>11.616</v>
      </c>
      <c r="I151" s="200"/>
      <c r="J151" s="201">
        <f>ROUND(I151*H151,2)</f>
        <v>0</v>
      </c>
      <c r="K151" s="202"/>
      <c r="L151" s="37"/>
      <c r="M151" s="203" t="s">
        <v>1</v>
      </c>
      <c r="N151" s="204" t="s">
        <v>44</v>
      </c>
      <c r="O151" s="75"/>
      <c r="P151" s="205">
        <f>O151*H151</f>
        <v>0</v>
      </c>
      <c r="Q151" s="205">
        <v>2.2151299999999998</v>
      </c>
      <c r="R151" s="205">
        <f>Q151*H151</f>
        <v>25.730950079999996</v>
      </c>
      <c r="S151" s="205">
        <v>0</v>
      </c>
      <c r="T151" s="20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7" t="s">
        <v>162</v>
      </c>
      <c r="AT151" s="207" t="s">
        <v>158</v>
      </c>
      <c r="AU151" s="207" t="s">
        <v>134</v>
      </c>
      <c r="AY151" s="15" t="s">
        <v>155</v>
      </c>
      <c r="BE151" s="125">
        <f>IF(N151="základná",J151,0)</f>
        <v>0</v>
      </c>
      <c r="BF151" s="125">
        <f>IF(N151="znížená",J151,0)</f>
        <v>0</v>
      </c>
      <c r="BG151" s="125">
        <f>IF(N151="zákl. prenesená",J151,0)</f>
        <v>0</v>
      </c>
      <c r="BH151" s="125">
        <f>IF(N151="zníž. prenesená",J151,0)</f>
        <v>0</v>
      </c>
      <c r="BI151" s="125">
        <f>IF(N151="nulová",J151,0)</f>
        <v>0</v>
      </c>
      <c r="BJ151" s="15" t="s">
        <v>134</v>
      </c>
      <c r="BK151" s="125">
        <f>ROUND(I151*H151,2)</f>
        <v>0</v>
      </c>
      <c r="BL151" s="15" t="s">
        <v>162</v>
      </c>
      <c r="BM151" s="207" t="s">
        <v>321</v>
      </c>
    </row>
    <row r="152" s="2" customFormat="1" ht="21.75" customHeight="1">
      <c r="A152" s="36"/>
      <c r="B152" s="164"/>
      <c r="C152" s="195" t="s">
        <v>214</v>
      </c>
      <c r="D152" s="195" t="s">
        <v>158</v>
      </c>
      <c r="E152" s="196" t="s">
        <v>322</v>
      </c>
      <c r="F152" s="197" t="s">
        <v>323</v>
      </c>
      <c r="G152" s="198" t="s">
        <v>228</v>
      </c>
      <c r="H152" s="199">
        <v>58.079999999999998</v>
      </c>
      <c r="I152" s="200"/>
      <c r="J152" s="201">
        <f>ROUND(I152*H152,2)</f>
        <v>0</v>
      </c>
      <c r="K152" s="202"/>
      <c r="L152" s="37"/>
      <c r="M152" s="203" t="s">
        <v>1</v>
      </c>
      <c r="N152" s="204" t="s">
        <v>44</v>
      </c>
      <c r="O152" s="75"/>
      <c r="P152" s="205">
        <f>O152*H152</f>
        <v>0</v>
      </c>
      <c r="Q152" s="205">
        <v>0.00067000000000000002</v>
      </c>
      <c r="R152" s="205">
        <f>Q152*H152</f>
        <v>0.0389136</v>
      </c>
      <c r="S152" s="205">
        <v>0</v>
      </c>
      <c r="T152" s="20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7" t="s">
        <v>162</v>
      </c>
      <c r="AT152" s="207" t="s">
        <v>158</v>
      </c>
      <c r="AU152" s="207" t="s">
        <v>134</v>
      </c>
      <c r="AY152" s="15" t="s">
        <v>155</v>
      </c>
      <c r="BE152" s="125">
        <f>IF(N152="základná",J152,0)</f>
        <v>0</v>
      </c>
      <c r="BF152" s="125">
        <f>IF(N152="znížená",J152,0)</f>
        <v>0</v>
      </c>
      <c r="BG152" s="125">
        <f>IF(N152="zákl. prenesená",J152,0)</f>
        <v>0</v>
      </c>
      <c r="BH152" s="125">
        <f>IF(N152="zníž. prenesená",J152,0)</f>
        <v>0</v>
      </c>
      <c r="BI152" s="125">
        <f>IF(N152="nulová",J152,0)</f>
        <v>0</v>
      </c>
      <c r="BJ152" s="15" t="s">
        <v>134</v>
      </c>
      <c r="BK152" s="125">
        <f>ROUND(I152*H152,2)</f>
        <v>0</v>
      </c>
      <c r="BL152" s="15" t="s">
        <v>162</v>
      </c>
      <c r="BM152" s="207" t="s">
        <v>324</v>
      </c>
    </row>
    <row r="153" s="2" customFormat="1" ht="21.75" customHeight="1">
      <c r="A153" s="36"/>
      <c r="B153" s="164"/>
      <c r="C153" s="195" t="s">
        <v>7</v>
      </c>
      <c r="D153" s="195" t="s">
        <v>158</v>
      </c>
      <c r="E153" s="196" t="s">
        <v>325</v>
      </c>
      <c r="F153" s="197" t="s">
        <v>326</v>
      </c>
      <c r="G153" s="198" t="s">
        <v>228</v>
      </c>
      <c r="H153" s="199">
        <v>58.079999999999998</v>
      </c>
      <c r="I153" s="200"/>
      <c r="J153" s="201">
        <f>ROUND(I153*H153,2)</f>
        <v>0</v>
      </c>
      <c r="K153" s="202"/>
      <c r="L153" s="37"/>
      <c r="M153" s="203" t="s">
        <v>1</v>
      </c>
      <c r="N153" s="204" t="s">
        <v>44</v>
      </c>
      <c r="O153" s="75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7" t="s">
        <v>162</v>
      </c>
      <c r="AT153" s="207" t="s">
        <v>158</v>
      </c>
      <c r="AU153" s="207" t="s">
        <v>134</v>
      </c>
      <c r="AY153" s="15" t="s">
        <v>155</v>
      </c>
      <c r="BE153" s="125">
        <f>IF(N153="základná",J153,0)</f>
        <v>0</v>
      </c>
      <c r="BF153" s="125">
        <f>IF(N153="znížená",J153,0)</f>
        <v>0</v>
      </c>
      <c r="BG153" s="125">
        <f>IF(N153="zákl. prenesená",J153,0)</f>
        <v>0</v>
      </c>
      <c r="BH153" s="125">
        <f>IF(N153="zníž. prenesená",J153,0)</f>
        <v>0</v>
      </c>
      <c r="BI153" s="125">
        <f>IF(N153="nulová",J153,0)</f>
        <v>0</v>
      </c>
      <c r="BJ153" s="15" t="s">
        <v>134</v>
      </c>
      <c r="BK153" s="125">
        <f>ROUND(I153*H153,2)</f>
        <v>0</v>
      </c>
      <c r="BL153" s="15" t="s">
        <v>162</v>
      </c>
      <c r="BM153" s="207" t="s">
        <v>327</v>
      </c>
    </row>
    <row r="154" s="2" customFormat="1" ht="16.5" customHeight="1">
      <c r="A154" s="36"/>
      <c r="B154" s="164"/>
      <c r="C154" s="195" t="s">
        <v>273</v>
      </c>
      <c r="D154" s="195" t="s">
        <v>158</v>
      </c>
      <c r="E154" s="196" t="s">
        <v>328</v>
      </c>
      <c r="F154" s="197" t="s">
        <v>329</v>
      </c>
      <c r="G154" s="198" t="s">
        <v>161</v>
      </c>
      <c r="H154" s="199">
        <v>1.016</v>
      </c>
      <c r="I154" s="200"/>
      <c r="J154" s="201">
        <f>ROUND(I154*H154,2)</f>
        <v>0</v>
      </c>
      <c r="K154" s="202"/>
      <c r="L154" s="37"/>
      <c r="M154" s="203" t="s">
        <v>1</v>
      </c>
      <c r="N154" s="204" t="s">
        <v>44</v>
      </c>
      <c r="O154" s="75"/>
      <c r="P154" s="205">
        <f>O154*H154</f>
        <v>0</v>
      </c>
      <c r="Q154" s="205">
        <v>2.23543</v>
      </c>
      <c r="R154" s="205">
        <f>Q154*H154</f>
        <v>2.2711968800000002</v>
      </c>
      <c r="S154" s="205">
        <v>0</v>
      </c>
      <c r="T154" s="20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7" t="s">
        <v>162</v>
      </c>
      <c r="AT154" s="207" t="s">
        <v>158</v>
      </c>
      <c r="AU154" s="207" t="s">
        <v>134</v>
      </c>
      <c r="AY154" s="15" t="s">
        <v>155</v>
      </c>
      <c r="BE154" s="125">
        <f>IF(N154="základná",J154,0)</f>
        <v>0</v>
      </c>
      <c r="BF154" s="125">
        <f>IF(N154="znížená",J154,0)</f>
        <v>0</v>
      </c>
      <c r="BG154" s="125">
        <f>IF(N154="zákl. prenesená",J154,0)</f>
        <v>0</v>
      </c>
      <c r="BH154" s="125">
        <f>IF(N154="zníž. prenesená",J154,0)</f>
        <v>0</v>
      </c>
      <c r="BI154" s="125">
        <f>IF(N154="nulová",J154,0)</f>
        <v>0</v>
      </c>
      <c r="BJ154" s="15" t="s">
        <v>134</v>
      </c>
      <c r="BK154" s="125">
        <f>ROUND(I154*H154,2)</f>
        <v>0</v>
      </c>
      <c r="BL154" s="15" t="s">
        <v>162</v>
      </c>
      <c r="BM154" s="207" t="s">
        <v>330</v>
      </c>
    </row>
    <row r="155" s="2" customFormat="1" ht="21.75" customHeight="1">
      <c r="A155" s="36"/>
      <c r="B155" s="164"/>
      <c r="C155" s="195" t="s">
        <v>281</v>
      </c>
      <c r="D155" s="195" t="s">
        <v>158</v>
      </c>
      <c r="E155" s="196" t="s">
        <v>331</v>
      </c>
      <c r="F155" s="197" t="s">
        <v>332</v>
      </c>
      <c r="G155" s="198" t="s">
        <v>161</v>
      </c>
      <c r="H155" s="199">
        <v>6.7699999999999996</v>
      </c>
      <c r="I155" s="200"/>
      <c r="J155" s="201">
        <f>ROUND(I155*H155,2)</f>
        <v>0</v>
      </c>
      <c r="K155" s="202"/>
      <c r="L155" s="37"/>
      <c r="M155" s="203" t="s">
        <v>1</v>
      </c>
      <c r="N155" s="204" t="s">
        <v>44</v>
      </c>
      <c r="O155" s="75"/>
      <c r="P155" s="205">
        <f>O155*H155</f>
        <v>0</v>
      </c>
      <c r="Q155" s="205">
        <v>2.2151299999999998</v>
      </c>
      <c r="R155" s="205">
        <f>Q155*H155</f>
        <v>14.996430099999998</v>
      </c>
      <c r="S155" s="205">
        <v>0</v>
      </c>
      <c r="T155" s="20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7" t="s">
        <v>162</v>
      </c>
      <c r="AT155" s="207" t="s">
        <v>158</v>
      </c>
      <c r="AU155" s="207" t="s">
        <v>134</v>
      </c>
      <c r="AY155" s="15" t="s">
        <v>155</v>
      </c>
      <c r="BE155" s="125">
        <f>IF(N155="základná",J155,0)</f>
        <v>0</v>
      </c>
      <c r="BF155" s="125">
        <f>IF(N155="znížená",J155,0)</f>
        <v>0</v>
      </c>
      <c r="BG155" s="125">
        <f>IF(N155="zákl. prenesená",J155,0)</f>
        <v>0</v>
      </c>
      <c r="BH155" s="125">
        <f>IF(N155="zníž. prenesená",J155,0)</f>
        <v>0</v>
      </c>
      <c r="BI155" s="125">
        <f>IF(N155="nulová",J155,0)</f>
        <v>0</v>
      </c>
      <c r="BJ155" s="15" t="s">
        <v>134</v>
      </c>
      <c r="BK155" s="125">
        <f>ROUND(I155*H155,2)</f>
        <v>0</v>
      </c>
      <c r="BL155" s="15" t="s">
        <v>162</v>
      </c>
      <c r="BM155" s="207" t="s">
        <v>333</v>
      </c>
    </row>
    <row r="156" s="2" customFormat="1" ht="21.75" customHeight="1">
      <c r="A156" s="36"/>
      <c r="B156" s="164"/>
      <c r="C156" s="195" t="s">
        <v>252</v>
      </c>
      <c r="D156" s="195" t="s">
        <v>158</v>
      </c>
      <c r="E156" s="196" t="s">
        <v>334</v>
      </c>
      <c r="F156" s="197" t="s">
        <v>335</v>
      </c>
      <c r="G156" s="198" t="s">
        <v>228</v>
      </c>
      <c r="H156" s="199">
        <v>26.719999999999999</v>
      </c>
      <c r="I156" s="200"/>
      <c r="J156" s="201">
        <f>ROUND(I156*H156,2)</f>
        <v>0</v>
      </c>
      <c r="K156" s="202"/>
      <c r="L156" s="37"/>
      <c r="M156" s="203" t="s">
        <v>1</v>
      </c>
      <c r="N156" s="204" t="s">
        <v>44</v>
      </c>
      <c r="O156" s="75"/>
      <c r="P156" s="205">
        <f>O156*H156</f>
        <v>0</v>
      </c>
      <c r="Q156" s="205">
        <v>0.00067000000000000002</v>
      </c>
      <c r="R156" s="205">
        <f>Q156*H156</f>
        <v>0.017902399999999999</v>
      </c>
      <c r="S156" s="205">
        <v>0</v>
      </c>
      <c r="T156" s="20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7" t="s">
        <v>162</v>
      </c>
      <c r="AT156" s="207" t="s">
        <v>158</v>
      </c>
      <c r="AU156" s="207" t="s">
        <v>134</v>
      </c>
      <c r="AY156" s="15" t="s">
        <v>155</v>
      </c>
      <c r="BE156" s="125">
        <f>IF(N156="základná",J156,0)</f>
        <v>0</v>
      </c>
      <c r="BF156" s="125">
        <f>IF(N156="znížená",J156,0)</f>
        <v>0</v>
      </c>
      <c r="BG156" s="125">
        <f>IF(N156="zákl. prenesená",J156,0)</f>
        <v>0</v>
      </c>
      <c r="BH156" s="125">
        <f>IF(N156="zníž. prenesená",J156,0)</f>
        <v>0</v>
      </c>
      <c r="BI156" s="125">
        <f>IF(N156="nulová",J156,0)</f>
        <v>0</v>
      </c>
      <c r="BJ156" s="15" t="s">
        <v>134</v>
      </c>
      <c r="BK156" s="125">
        <f>ROUND(I156*H156,2)</f>
        <v>0</v>
      </c>
      <c r="BL156" s="15" t="s">
        <v>162</v>
      </c>
      <c r="BM156" s="207" t="s">
        <v>336</v>
      </c>
    </row>
    <row r="157" s="2" customFormat="1" ht="21.75" customHeight="1">
      <c r="A157" s="36"/>
      <c r="B157" s="164"/>
      <c r="C157" s="195" t="s">
        <v>256</v>
      </c>
      <c r="D157" s="195" t="s">
        <v>158</v>
      </c>
      <c r="E157" s="196" t="s">
        <v>337</v>
      </c>
      <c r="F157" s="197" t="s">
        <v>338</v>
      </c>
      <c r="G157" s="198" t="s">
        <v>228</v>
      </c>
      <c r="H157" s="199">
        <v>26.719999999999999</v>
      </c>
      <c r="I157" s="200"/>
      <c r="J157" s="201">
        <f>ROUND(I157*H157,2)</f>
        <v>0</v>
      </c>
      <c r="K157" s="202"/>
      <c r="L157" s="37"/>
      <c r="M157" s="203" t="s">
        <v>1</v>
      </c>
      <c r="N157" s="204" t="s">
        <v>44</v>
      </c>
      <c r="O157" s="75"/>
      <c r="P157" s="205">
        <f>O157*H157</f>
        <v>0</v>
      </c>
      <c r="Q157" s="205">
        <v>0</v>
      </c>
      <c r="R157" s="205">
        <f>Q157*H157</f>
        <v>0</v>
      </c>
      <c r="S157" s="205">
        <v>0</v>
      </c>
      <c r="T157" s="20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7" t="s">
        <v>162</v>
      </c>
      <c r="AT157" s="207" t="s">
        <v>158</v>
      </c>
      <c r="AU157" s="207" t="s">
        <v>134</v>
      </c>
      <c r="AY157" s="15" t="s">
        <v>155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5" t="s">
        <v>134</v>
      </c>
      <c r="BK157" s="125">
        <f>ROUND(I157*H157,2)</f>
        <v>0</v>
      </c>
      <c r="BL157" s="15" t="s">
        <v>162</v>
      </c>
      <c r="BM157" s="207" t="s">
        <v>339</v>
      </c>
    </row>
    <row r="158" s="2" customFormat="1" ht="21.75" customHeight="1">
      <c r="A158" s="36"/>
      <c r="B158" s="164"/>
      <c r="C158" s="195" t="s">
        <v>260</v>
      </c>
      <c r="D158" s="195" t="s">
        <v>158</v>
      </c>
      <c r="E158" s="196" t="s">
        <v>340</v>
      </c>
      <c r="F158" s="197" t="s">
        <v>341</v>
      </c>
      <c r="G158" s="198" t="s">
        <v>195</v>
      </c>
      <c r="H158" s="199">
        <v>1.6160000000000001</v>
      </c>
      <c r="I158" s="200"/>
      <c r="J158" s="201">
        <f>ROUND(I158*H158,2)</f>
        <v>0</v>
      </c>
      <c r="K158" s="202"/>
      <c r="L158" s="37"/>
      <c r="M158" s="203" t="s">
        <v>1</v>
      </c>
      <c r="N158" s="204" t="s">
        <v>44</v>
      </c>
      <c r="O158" s="75"/>
      <c r="P158" s="205">
        <f>O158*H158</f>
        <v>0</v>
      </c>
      <c r="Q158" s="205">
        <v>1.01895</v>
      </c>
      <c r="R158" s="205">
        <f>Q158*H158</f>
        <v>1.6466232000000001</v>
      </c>
      <c r="S158" s="205">
        <v>0</v>
      </c>
      <c r="T158" s="20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7" t="s">
        <v>162</v>
      </c>
      <c r="AT158" s="207" t="s">
        <v>158</v>
      </c>
      <c r="AU158" s="207" t="s">
        <v>134</v>
      </c>
      <c r="AY158" s="15" t="s">
        <v>155</v>
      </c>
      <c r="BE158" s="125">
        <f>IF(N158="základná",J158,0)</f>
        <v>0</v>
      </c>
      <c r="BF158" s="125">
        <f>IF(N158="znížená",J158,0)</f>
        <v>0</v>
      </c>
      <c r="BG158" s="125">
        <f>IF(N158="zákl. prenesená",J158,0)</f>
        <v>0</v>
      </c>
      <c r="BH158" s="125">
        <f>IF(N158="zníž. prenesená",J158,0)</f>
        <v>0</v>
      </c>
      <c r="BI158" s="125">
        <f>IF(N158="nulová",J158,0)</f>
        <v>0</v>
      </c>
      <c r="BJ158" s="15" t="s">
        <v>134</v>
      </c>
      <c r="BK158" s="125">
        <f>ROUND(I158*H158,2)</f>
        <v>0</v>
      </c>
      <c r="BL158" s="15" t="s">
        <v>162</v>
      </c>
      <c r="BM158" s="207" t="s">
        <v>342</v>
      </c>
    </row>
    <row r="159" s="12" customFormat="1" ht="22.8" customHeight="1">
      <c r="A159" s="12"/>
      <c r="B159" s="183"/>
      <c r="C159" s="12"/>
      <c r="D159" s="184" t="s">
        <v>77</v>
      </c>
      <c r="E159" s="193" t="s">
        <v>248</v>
      </c>
      <c r="F159" s="193" t="s">
        <v>343</v>
      </c>
      <c r="G159" s="12"/>
      <c r="H159" s="12"/>
      <c r="I159" s="186"/>
      <c r="J159" s="194">
        <f>BK159</f>
        <v>0</v>
      </c>
      <c r="K159" s="12"/>
      <c r="L159" s="183"/>
      <c r="M159" s="187"/>
      <c r="N159" s="188"/>
      <c r="O159" s="188"/>
      <c r="P159" s="189">
        <f>SUM(P160:P162)</f>
        <v>0</v>
      </c>
      <c r="Q159" s="188"/>
      <c r="R159" s="189">
        <f>SUM(R160:R162)</f>
        <v>0.050459999999999998</v>
      </c>
      <c r="S159" s="188"/>
      <c r="T159" s="190">
        <f>SUM(T160:T162)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4" t="s">
        <v>86</v>
      </c>
      <c r="AT159" s="191" t="s">
        <v>77</v>
      </c>
      <c r="AU159" s="191" t="s">
        <v>86</v>
      </c>
      <c r="AY159" s="184" t="s">
        <v>155</v>
      </c>
      <c r="BK159" s="192">
        <f>SUM(BK160:BK162)</f>
        <v>0</v>
      </c>
    </row>
    <row r="160" s="2" customFormat="1" ht="33" customHeight="1">
      <c r="A160" s="36"/>
      <c r="B160" s="164"/>
      <c r="C160" s="195" t="s">
        <v>269</v>
      </c>
      <c r="D160" s="195" t="s">
        <v>158</v>
      </c>
      <c r="E160" s="196" t="s">
        <v>344</v>
      </c>
      <c r="F160" s="197" t="s">
        <v>345</v>
      </c>
      <c r="G160" s="198" t="s">
        <v>346</v>
      </c>
      <c r="H160" s="199">
        <v>2</v>
      </c>
      <c r="I160" s="200"/>
      <c r="J160" s="201">
        <f>ROUND(I160*H160,2)</f>
        <v>0</v>
      </c>
      <c r="K160" s="202"/>
      <c r="L160" s="37"/>
      <c r="M160" s="203" t="s">
        <v>1</v>
      </c>
      <c r="N160" s="204" t="s">
        <v>44</v>
      </c>
      <c r="O160" s="75"/>
      <c r="P160" s="205">
        <f>O160*H160</f>
        <v>0</v>
      </c>
      <c r="Q160" s="205">
        <v>0.00084999999999999995</v>
      </c>
      <c r="R160" s="205">
        <f>Q160*H160</f>
        <v>0.0016999999999999999</v>
      </c>
      <c r="S160" s="205">
        <v>0</v>
      </c>
      <c r="T160" s="20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7" t="s">
        <v>162</v>
      </c>
      <c r="AT160" s="207" t="s">
        <v>158</v>
      </c>
      <c r="AU160" s="207" t="s">
        <v>134</v>
      </c>
      <c r="AY160" s="15" t="s">
        <v>155</v>
      </c>
      <c r="BE160" s="125">
        <f>IF(N160="základná",J160,0)</f>
        <v>0</v>
      </c>
      <c r="BF160" s="125">
        <f>IF(N160="znížená",J160,0)</f>
        <v>0</v>
      </c>
      <c r="BG160" s="125">
        <f>IF(N160="zákl. prenesená",J160,0)</f>
        <v>0</v>
      </c>
      <c r="BH160" s="125">
        <f>IF(N160="zníž. prenesená",J160,0)</f>
        <v>0</v>
      </c>
      <c r="BI160" s="125">
        <f>IF(N160="nulová",J160,0)</f>
        <v>0</v>
      </c>
      <c r="BJ160" s="15" t="s">
        <v>134</v>
      </c>
      <c r="BK160" s="125">
        <f>ROUND(I160*H160,2)</f>
        <v>0</v>
      </c>
      <c r="BL160" s="15" t="s">
        <v>162</v>
      </c>
      <c r="BM160" s="207" t="s">
        <v>347</v>
      </c>
    </row>
    <row r="161" s="2" customFormat="1" ht="33" customHeight="1">
      <c r="A161" s="36"/>
      <c r="B161" s="164"/>
      <c r="C161" s="195" t="s">
        <v>265</v>
      </c>
      <c r="D161" s="195" t="s">
        <v>158</v>
      </c>
      <c r="E161" s="196" t="s">
        <v>348</v>
      </c>
      <c r="F161" s="197" t="s">
        <v>349</v>
      </c>
      <c r="G161" s="198" t="s">
        <v>346</v>
      </c>
      <c r="H161" s="199">
        <v>12</v>
      </c>
      <c r="I161" s="200"/>
      <c r="J161" s="201">
        <f>ROUND(I161*H161,2)</f>
        <v>0</v>
      </c>
      <c r="K161" s="202"/>
      <c r="L161" s="37"/>
      <c r="M161" s="203" t="s">
        <v>1</v>
      </c>
      <c r="N161" s="204" t="s">
        <v>44</v>
      </c>
      <c r="O161" s="75"/>
      <c r="P161" s="205">
        <f>O161*H161</f>
        <v>0</v>
      </c>
      <c r="Q161" s="205">
        <v>0.00076999999999999996</v>
      </c>
      <c r="R161" s="205">
        <f>Q161*H161</f>
        <v>0.0092399999999999999</v>
      </c>
      <c r="S161" s="205">
        <v>0</v>
      </c>
      <c r="T161" s="20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7" t="s">
        <v>162</v>
      </c>
      <c r="AT161" s="207" t="s">
        <v>158</v>
      </c>
      <c r="AU161" s="207" t="s">
        <v>134</v>
      </c>
      <c r="AY161" s="15" t="s">
        <v>155</v>
      </c>
      <c r="BE161" s="125">
        <f>IF(N161="základná",J161,0)</f>
        <v>0</v>
      </c>
      <c r="BF161" s="125">
        <f>IF(N161="znížená",J161,0)</f>
        <v>0</v>
      </c>
      <c r="BG161" s="125">
        <f>IF(N161="zákl. prenesená",J161,0)</f>
        <v>0</v>
      </c>
      <c r="BH161" s="125">
        <f>IF(N161="zníž. prenesená",J161,0)</f>
        <v>0</v>
      </c>
      <c r="BI161" s="125">
        <f>IF(N161="nulová",J161,0)</f>
        <v>0</v>
      </c>
      <c r="BJ161" s="15" t="s">
        <v>134</v>
      </c>
      <c r="BK161" s="125">
        <f>ROUND(I161*H161,2)</f>
        <v>0</v>
      </c>
      <c r="BL161" s="15" t="s">
        <v>162</v>
      </c>
      <c r="BM161" s="207" t="s">
        <v>350</v>
      </c>
    </row>
    <row r="162" s="2" customFormat="1" ht="33" customHeight="1">
      <c r="A162" s="36"/>
      <c r="B162" s="164"/>
      <c r="C162" s="195" t="s">
        <v>248</v>
      </c>
      <c r="D162" s="195" t="s">
        <v>158</v>
      </c>
      <c r="E162" s="196" t="s">
        <v>351</v>
      </c>
      <c r="F162" s="197" t="s">
        <v>352</v>
      </c>
      <c r="G162" s="198" t="s">
        <v>346</v>
      </c>
      <c r="H162" s="199">
        <v>16</v>
      </c>
      <c r="I162" s="200"/>
      <c r="J162" s="201">
        <f>ROUND(I162*H162,2)</f>
        <v>0</v>
      </c>
      <c r="K162" s="202"/>
      <c r="L162" s="37"/>
      <c r="M162" s="203" t="s">
        <v>1</v>
      </c>
      <c r="N162" s="204" t="s">
        <v>44</v>
      </c>
      <c r="O162" s="75"/>
      <c r="P162" s="205">
        <f>O162*H162</f>
        <v>0</v>
      </c>
      <c r="Q162" s="205">
        <v>0.00247</v>
      </c>
      <c r="R162" s="205">
        <f>Q162*H162</f>
        <v>0.03952</v>
      </c>
      <c r="S162" s="205">
        <v>0</v>
      </c>
      <c r="T162" s="20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7" t="s">
        <v>162</v>
      </c>
      <c r="AT162" s="207" t="s">
        <v>158</v>
      </c>
      <c r="AU162" s="207" t="s">
        <v>134</v>
      </c>
      <c r="AY162" s="15" t="s">
        <v>155</v>
      </c>
      <c r="BE162" s="125">
        <f>IF(N162="základná",J162,0)</f>
        <v>0</v>
      </c>
      <c r="BF162" s="125">
        <f>IF(N162="znížená",J162,0)</f>
        <v>0</v>
      </c>
      <c r="BG162" s="125">
        <f>IF(N162="zákl. prenesená",J162,0)</f>
        <v>0</v>
      </c>
      <c r="BH162" s="125">
        <f>IF(N162="zníž. prenesená",J162,0)</f>
        <v>0</v>
      </c>
      <c r="BI162" s="125">
        <f>IF(N162="nulová",J162,0)</f>
        <v>0</v>
      </c>
      <c r="BJ162" s="15" t="s">
        <v>134</v>
      </c>
      <c r="BK162" s="125">
        <f>ROUND(I162*H162,2)</f>
        <v>0</v>
      </c>
      <c r="BL162" s="15" t="s">
        <v>162</v>
      </c>
      <c r="BM162" s="207" t="s">
        <v>353</v>
      </c>
    </row>
    <row r="163" s="12" customFormat="1" ht="22.8" customHeight="1">
      <c r="A163" s="12"/>
      <c r="B163" s="183"/>
      <c r="C163" s="12"/>
      <c r="D163" s="184" t="s">
        <v>77</v>
      </c>
      <c r="E163" s="193" t="s">
        <v>285</v>
      </c>
      <c r="F163" s="193" t="s">
        <v>286</v>
      </c>
      <c r="G163" s="12"/>
      <c r="H163" s="12"/>
      <c r="I163" s="186"/>
      <c r="J163" s="194">
        <f>BK163</f>
        <v>0</v>
      </c>
      <c r="K163" s="12"/>
      <c r="L163" s="183"/>
      <c r="M163" s="187"/>
      <c r="N163" s="188"/>
      <c r="O163" s="188"/>
      <c r="P163" s="189">
        <f>P164</f>
        <v>0</v>
      </c>
      <c r="Q163" s="188"/>
      <c r="R163" s="189">
        <f>R164</f>
        <v>0</v>
      </c>
      <c r="S163" s="188"/>
      <c r="T163" s="190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84" t="s">
        <v>86</v>
      </c>
      <c r="AT163" s="191" t="s">
        <v>77</v>
      </c>
      <c r="AU163" s="191" t="s">
        <v>86</v>
      </c>
      <c r="AY163" s="184" t="s">
        <v>155</v>
      </c>
      <c r="BK163" s="192">
        <f>BK164</f>
        <v>0</v>
      </c>
    </row>
    <row r="164" s="2" customFormat="1" ht="21.75" customHeight="1">
      <c r="A164" s="36"/>
      <c r="B164" s="164"/>
      <c r="C164" s="195" t="s">
        <v>225</v>
      </c>
      <c r="D164" s="195" t="s">
        <v>158</v>
      </c>
      <c r="E164" s="196" t="s">
        <v>288</v>
      </c>
      <c r="F164" s="197" t="s">
        <v>289</v>
      </c>
      <c r="G164" s="198" t="s">
        <v>195</v>
      </c>
      <c r="H164" s="199">
        <v>46.051000000000002</v>
      </c>
      <c r="I164" s="200"/>
      <c r="J164" s="201">
        <f>ROUND(I164*H164,2)</f>
        <v>0</v>
      </c>
      <c r="K164" s="202"/>
      <c r="L164" s="37"/>
      <c r="M164" s="203" t="s">
        <v>1</v>
      </c>
      <c r="N164" s="204" t="s">
        <v>44</v>
      </c>
      <c r="O164" s="75"/>
      <c r="P164" s="205">
        <f>O164*H164</f>
        <v>0</v>
      </c>
      <c r="Q164" s="205">
        <v>0</v>
      </c>
      <c r="R164" s="205">
        <f>Q164*H164</f>
        <v>0</v>
      </c>
      <c r="S164" s="205">
        <v>0</v>
      </c>
      <c r="T164" s="20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7" t="s">
        <v>162</v>
      </c>
      <c r="AT164" s="207" t="s">
        <v>158</v>
      </c>
      <c r="AU164" s="207" t="s">
        <v>134</v>
      </c>
      <c r="AY164" s="15" t="s">
        <v>155</v>
      </c>
      <c r="BE164" s="125">
        <f>IF(N164="základná",J164,0)</f>
        <v>0</v>
      </c>
      <c r="BF164" s="125">
        <f>IF(N164="znížená",J164,0)</f>
        <v>0</v>
      </c>
      <c r="BG164" s="125">
        <f>IF(N164="zákl. prenesená",J164,0)</f>
        <v>0</v>
      </c>
      <c r="BH164" s="125">
        <f>IF(N164="zníž. prenesená",J164,0)</f>
        <v>0</v>
      </c>
      <c r="BI164" s="125">
        <f>IF(N164="nulová",J164,0)</f>
        <v>0</v>
      </c>
      <c r="BJ164" s="15" t="s">
        <v>134</v>
      </c>
      <c r="BK164" s="125">
        <f>ROUND(I164*H164,2)</f>
        <v>0</v>
      </c>
      <c r="BL164" s="15" t="s">
        <v>162</v>
      </c>
      <c r="BM164" s="207" t="s">
        <v>354</v>
      </c>
    </row>
    <row r="165" s="12" customFormat="1" ht="25.92" customHeight="1">
      <c r="A165" s="12"/>
      <c r="B165" s="183"/>
      <c r="C165" s="12"/>
      <c r="D165" s="184" t="s">
        <v>77</v>
      </c>
      <c r="E165" s="185" t="s">
        <v>355</v>
      </c>
      <c r="F165" s="185" t="s">
        <v>356</v>
      </c>
      <c r="G165" s="12"/>
      <c r="H165" s="12"/>
      <c r="I165" s="186"/>
      <c r="J165" s="161">
        <f>BK165</f>
        <v>0</v>
      </c>
      <c r="K165" s="12"/>
      <c r="L165" s="183"/>
      <c r="M165" s="187"/>
      <c r="N165" s="188"/>
      <c r="O165" s="188"/>
      <c r="P165" s="189">
        <f>P166</f>
        <v>0</v>
      </c>
      <c r="Q165" s="188"/>
      <c r="R165" s="189">
        <f>R166</f>
        <v>0.070306400000000005</v>
      </c>
      <c r="S165" s="188"/>
      <c r="T165" s="190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84" t="s">
        <v>134</v>
      </c>
      <c r="AT165" s="191" t="s">
        <v>77</v>
      </c>
      <c r="AU165" s="191" t="s">
        <v>78</v>
      </c>
      <c r="AY165" s="184" t="s">
        <v>155</v>
      </c>
      <c r="BK165" s="192">
        <f>BK166</f>
        <v>0</v>
      </c>
    </row>
    <row r="166" s="12" customFormat="1" ht="22.8" customHeight="1">
      <c r="A166" s="12"/>
      <c r="B166" s="183"/>
      <c r="C166" s="12"/>
      <c r="D166" s="184" t="s">
        <v>77</v>
      </c>
      <c r="E166" s="193" t="s">
        <v>357</v>
      </c>
      <c r="F166" s="193" t="s">
        <v>358</v>
      </c>
      <c r="G166" s="12"/>
      <c r="H166" s="12"/>
      <c r="I166" s="186"/>
      <c r="J166" s="194">
        <f>BK166</f>
        <v>0</v>
      </c>
      <c r="K166" s="12"/>
      <c r="L166" s="183"/>
      <c r="M166" s="187"/>
      <c r="N166" s="188"/>
      <c r="O166" s="188"/>
      <c r="P166" s="189">
        <f>SUM(P167:P168)</f>
        <v>0</v>
      </c>
      <c r="Q166" s="188"/>
      <c r="R166" s="189">
        <f>SUM(R167:R168)</f>
        <v>0.070306400000000005</v>
      </c>
      <c r="S166" s="188"/>
      <c r="T166" s="190">
        <f>SUM(T167:T168)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4" t="s">
        <v>134</v>
      </c>
      <c r="AT166" s="191" t="s">
        <v>77</v>
      </c>
      <c r="AU166" s="191" t="s">
        <v>86</v>
      </c>
      <c r="AY166" s="184" t="s">
        <v>155</v>
      </c>
      <c r="BK166" s="192">
        <f>SUM(BK167:BK168)</f>
        <v>0</v>
      </c>
    </row>
    <row r="167" s="2" customFormat="1" ht="16.5" customHeight="1">
      <c r="A167" s="36"/>
      <c r="B167" s="164"/>
      <c r="C167" s="195" t="s">
        <v>206</v>
      </c>
      <c r="D167" s="195" t="s">
        <v>158</v>
      </c>
      <c r="E167" s="196" t="s">
        <v>359</v>
      </c>
      <c r="F167" s="197" t="s">
        <v>360</v>
      </c>
      <c r="G167" s="198" t="s">
        <v>228</v>
      </c>
      <c r="H167" s="199">
        <v>87.882999999999996</v>
      </c>
      <c r="I167" s="200"/>
      <c r="J167" s="201">
        <f>ROUND(I167*H167,2)</f>
        <v>0</v>
      </c>
      <c r="K167" s="202"/>
      <c r="L167" s="37"/>
      <c r="M167" s="203" t="s">
        <v>1</v>
      </c>
      <c r="N167" s="204" t="s">
        <v>44</v>
      </c>
      <c r="O167" s="75"/>
      <c r="P167" s="205">
        <f>O167*H167</f>
        <v>0</v>
      </c>
      <c r="Q167" s="205">
        <v>0.00025000000000000001</v>
      </c>
      <c r="R167" s="205">
        <f>Q167*H167</f>
        <v>0.021970750000000001</v>
      </c>
      <c r="S167" s="205">
        <v>0</v>
      </c>
      <c r="T167" s="20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7" t="s">
        <v>256</v>
      </c>
      <c r="AT167" s="207" t="s">
        <v>158</v>
      </c>
      <c r="AU167" s="207" t="s">
        <v>134</v>
      </c>
      <c r="AY167" s="15" t="s">
        <v>155</v>
      </c>
      <c r="BE167" s="125">
        <f>IF(N167="základná",J167,0)</f>
        <v>0</v>
      </c>
      <c r="BF167" s="125">
        <f>IF(N167="znížená",J167,0)</f>
        <v>0</v>
      </c>
      <c r="BG167" s="125">
        <f>IF(N167="zákl. prenesená",J167,0)</f>
        <v>0</v>
      </c>
      <c r="BH167" s="125">
        <f>IF(N167="zníž. prenesená",J167,0)</f>
        <v>0</v>
      </c>
      <c r="BI167" s="125">
        <f>IF(N167="nulová",J167,0)</f>
        <v>0</v>
      </c>
      <c r="BJ167" s="15" t="s">
        <v>134</v>
      </c>
      <c r="BK167" s="125">
        <f>ROUND(I167*H167,2)</f>
        <v>0</v>
      </c>
      <c r="BL167" s="15" t="s">
        <v>256</v>
      </c>
      <c r="BM167" s="207" t="s">
        <v>361</v>
      </c>
    </row>
    <row r="168" s="2" customFormat="1" ht="16.5" customHeight="1">
      <c r="A168" s="36"/>
      <c r="B168" s="164"/>
      <c r="C168" s="195" t="s">
        <v>362</v>
      </c>
      <c r="D168" s="195" t="s">
        <v>158</v>
      </c>
      <c r="E168" s="196" t="s">
        <v>363</v>
      </c>
      <c r="F168" s="197" t="s">
        <v>364</v>
      </c>
      <c r="G168" s="198" t="s">
        <v>228</v>
      </c>
      <c r="H168" s="199">
        <v>87.882999999999996</v>
      </c>
      <c r="I168" s="200"/>
      <c r="J168" s="201">
        <f>ROUND(I168*H168,2)</f>
        <v>0</v>
      </c>
      <c r="K168" s="202"/>
      <c r="L168" s="37"/>
      <c r="M168" s="203" t="s">
        <v>1</v>
      </c>
      <c r="N168" s="204" t="s">
        <v>44</v>
      </c>
      <c r="O168" s="75"/>
      <c r="P168" s="205">
        <f>O168*H168</f>
        <v>0</v>
      </c>
      <c r="Q168" s="205">
        <v>0.00055000000000000003</v>
      </c>
      <c r="R168" s="205">
        <f>Q168*H168</f>
        <v>0.048335650000000001</v>
      </c>
      <c r="S168" s="205">
        <v>0</v>
      </c>
      <c r="T168" s="20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7" t="s">
        <v>256</v>
      </c>
      <c r="AT168" s="207" t="s">
        <v>158</v>
      </c>
      <c r="AU168" s="207" t="s">
        <v>134</v>
      </c>
      <c r="AY168" s="15" t="s">
        <v>155</v>
      </c>
      <c r="BE168" s="125">
        <f>IF(N168="základná",J168,0)</f>
        <v>0</v>
      </c>
      <c r="BF168" s="125">
        <f>IF(N168="znížená",J168,0)</f>
        <v>0</v>
      </c>
      <c r="BG168" s="125">
        <f>IF(N168="zákl. prenesená",J168,0)</f>
        <v>0</v>
      </c>
      <c r="BH168" s="125">
        <f>IF(N168="zníž. prenesená",J168,0)</f>
        <v>0</v>
      </c>
      <c r="BI168" s="125">
        <f>IF(N168="nulová",J168,0)</f>
        <v>0</v>
      </c>
      <c r="BJ168" s="15" t="s">
        <v>134</v>
      </c>
      <c r="BK168" s="125">
        <f>ROUND(I168*H168,2)</f>
        <v>0</v>
      </c>
      <c r="BL168" s="15" t="s">
        <v>256</v>
      </c>
      <c r="BM168" s="207" t="s">
        <v>365</v>
      </c>
    </row>
    <row r="169" s="12" customFormat="1" ht="25.92" customHeight="1">
      <c r="A169" s="12"/>
      <c r="B169" s="183"/>
      <c r="C169" s="12"/>
      <c r="D169" s="184" t="s">
        <v>77</v>
      </c>
      <c r="E169" s="185" t="s">
        <v>366</v>
      </c>
      <c r="F169" s="185" t="s">
        <v>367</v>
      </c>
      <c r="G169" s="12"/>
      <c r="H169" s="12"/>
      <c r="I169" s="186"/>
      <c r="J169" s="161">
        <f>BK169</f>
        <v>0</v>
      </c>
      <c r="K169" s="12"/>
      <c r="L169" s="183"/>
      <c r="M169" s="187"/>
      <c r="N169" s="188"/>
      <c r="O169" s="188"/>
      <c r="P169" s="189">
        <f>P170</f>
        <v>0</v>
      </c>
      <c r="Q169" s="188"/>
      <c r="R169" s="189">
        <f>R170</f>
        <v>3735.0360000000001</v>
      </c>
      <c r="S169" s="188"/>
      <c r="T169" s="190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84" t="s">
        <v>238</v>
      </c>
      <c r="AT169" s="191" t="s">
        <v>77</v>
      </c>
      <c r="AU169" s="191" t="s">
        <v>78</v>
      </c>
      <c r="AY169" s="184" t="s">
        <v>155</v>
      </c>
      <c r="BK169" s="192">
        <f>BK170</f>
        <v>0</v>
      </c>
    </row>
    <row r="170" s="12" customFormat="1" ht="22.8" customHeight="1">
      <c r="A170" s="12"/>
      <c r="B170" s="183"/>
      <c r="C170" s="12"/>
      <c r="D170" s="184" t="s">
        <v>77</v>
      </c>
      <c r="E170" s="193" t="s">
        <v>368</v>
      </c>
      <c r="F170" s="193" t="s">
        <v>369</v>
      </c>
      <c r="G170" s="12"/>
      <c r="H170" s="12"/>
      <c r="I170" s="186"/>
      <c r="J170" s="194">
        <f>BK170</f>
        <v>0</v>
      </c>
      <c r="K170" s="12"/>
      <c r="L170" s="183"/>
      <c r="M170" s="187"/>
      <c r="N170" s="188"/>
      <c r="O170" s="188"/>
      <c r="P170" s="189">
        <f>SUM(P171:P174)</f>
        <v>0</v>
      </c>
      <c r="Q170" s="188"/>
      <c r="R170" s="189">
        <f>SUM(R171:R174)</f>
        <v>3735.0360000000001</v>
      </c>
      <c r="S170" s="188"/>
      <c r="T170" s="190">
        <f>SUM(T171:T174)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84" t="s">
        <v>238</v>
      </c>
      <c r="AT170" s="191" t="s">
        <v>77</v>
      </c>
      <c r="AU170" s="191" t="s">
        <v>86</v>
      </c>
      <c r="AY170" s="184" t="s">
        <v>155</v>
      </c>
      <c r="BK170" s="192">
        <f>SUM(BK171:BK174)</f>
        <v>0</v>
      </c>
    </row>
    <row r="171" s="2" customFormat="1" ht="16.5" customHeight="1">
      <c r="A171" s="36"/>
      <c r="B171" s="164"/>
      <c r="C171" s="195" t="s">
        <v>86</v>
      </c>
      <c r="D171" s="195" t="s">
        <v>158</v>
      </c>
      <c r="E171" s="196" t="s">
        <v>370</v>
      </c>
      <c r="F171" s="197" t="s">
        <v>369</v>
      </c>
      <c r="G171" s="198" t="s">
        <v>371</v>
      </c>
      <c r="H171" s="199">
        <v>3510.5999999999999</v>
      </c>
      <c r="I171" s="200"/>
      <c r="J171" s="201">
        <f>ROUND(I171*H171,2)</f>
        <v>0</v>
      </c>
      <c r="K171" s="202"/>
      <c r="L171" s="37"/>
      <c r="M171" s="203" t="s">
        <v>1</v>
      </c>
      <c r="N171" s="204" t="s">
        <v>44</v>
      </c>
      <c r="O171" s="75"/>
      <c r="P171" s="205">
        <f>O171*H171</f>
        <v>0</v>
      </c>
      <c r="Q171" s="205">
        <v>0</v>
      </c>
      <c r="R171" s="205">
        <f>Q171*H171</f>
        <v>0</v>
      </c>
      <c r="S171" s="205">
        <v>0</v>
      </c>
      <c r="T171" s="20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7" t="s">
        <v>372</v>
      </c>
      <c r="AT171" s="207" t="s">
        <v>158</v>
      </c>
      <c r="AU171" s="207" t="s">
        <v>134</v>
      </c>
      <c r="AY171" s="15" t="s">
        <v>155</v>
      </c>
      <c r="BE171" s="125">
        <f>IF(N171="základná",J171,0)</f>
        <v>0</v>
      </c>
      <c r="BF171" s="125">
        <f>IF(N171="znížená",J171,0)</f>
        <v>0</v>
      </c>
      <c r="BG171" s="125">
        <f>IF(N171="zákl. prenesená",J171,0)</f>
        <v>0</v>
      </c>
      <c r="BH171" s="125">
        <f>IF(N171="zníž. prenesená",J171,0)</f>
        <v>0</v>
      </c>
      <c r="BI171" s="125">
        <f>IF(N171="nulová",J171,0)</f>
        <v>0</v>
      </c>
      <c r="BJ171" s="15" t="s">
        <v>134</v>
      </c>
      <c r="BK171" s="125">
        <f>ROUND(I171*H171,2)</f>
        <v>0</v>
      </c>
      <c r="BL171" s="15" t="s">
        <v>372</v>
      </c>
      <c r="BM171" s="207" t="s">
        <v>373</v>
      </c>
    </row>
    <row r="172" s="2" customFormat="1" ht="16.5" customHeight="1">
      <c r="A172" s="36"/>
      <c r="B172" s="164"/>
      <c r="C172" s="222" t="s">
        <v>134</v>
      </c>
      <c r="D172" s="222" t="s">
        <v>366</v>
      </c>
      <c r="E172" s="223" t="s">
        <v>374</v>
      </c>
      <c r="F172" s="224" t="s">
        <v>375</v>
      </c>
      <c r="G172" s="225" t="s">
        <v>371</v>
      </c>
      <c r="H172" s="226">
        <v>3580.8119999999999</v>
      </c>
      <c r="I172" s="227"/>
      <c r="J172" s="228">
        <f>ROUND(I172*H172,2)</f>
        <v>0</v>
      </c>
      <c r="K172" s="229"/>
      <c r="L172" s="230"/>
      <c r="M172" s="231" t="s">
        <v>1</v>
      </c>
      <c r="N172" s="232" t="s">
        <v>44</v>
      </c>
      <c r="O172" s="75"/>
      <c r="P172" s="205">
        <f>O172*H172</f>
        <v>0</v>
      </c>
      <c r="Q172" s="205">
        <v>1</v>
      </c>
      <c r="R172" s="205">
        <f>Q172*H172</f>
        <v>3580.8119999999999</v>
      </c>
      <c r="S172" s="205">
        <v>0</v>
      </c>
      <c r="T172" s="20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7" t="s">
        <v>376</v>
      </c>
      <c r="AT172" s="207" t="s">
        <v>366</v>
      </c>
      <c r="AU172" s="207" t="s">
        <v>134</v>
      </c>
      <c r="AY172" s="15" t="s">
        <v>155</v>
      </c>
      <c r="BE172" s="125">
        <f>IF(N172="základná",J172,0)</f>
        <v>0</v>
      </c>
      <c r="BF172" s="125">
        <f>IF(N172="znížená",J172,0)</f>
        <v>0</v>
      </c>
      <c r="BG172" s="125">
        <f>IF(N172="zákl. prenesená",J172,0)</f>
        <v>0</v>
      </c>
      <c r="BH172" s="125">
        <f>IF(N172="zníž. prenesená",J172,0)</f>
        <v>0</v>
      </c>
      <c r="BI172" s="125">
        <f>IF(N172="nulová",J172,0)</f>
        <v>0</v>
      </c>
      <c r="BJ172" s="15" t="s">
        <v>134</v>
      </c>
      <c r="BK172" s="125">
        <f>ROUND(I172*H172,2)</f>
        <v>0</v>
      </c>
      <c r="BL172" s="15" t="s">
        <v>376</v>
      </c>
      <c r="BM172" s="207" t="s">
        <v>377</v>
      </c>
    </row>
    <row r="173" s="2" customFormat="1" ht="16.5" customHeight="1">
      <c r="A173" s="36"/>
      <c r="B173" s="164"/>
      <c r="C173" s="195" t="s">
        <v>238</v>
      </c>
      <c r="D173" s="195" t="s">
        <v>158</v>
      </c>
      <c r="E173" s="196" t="s">
        <v>378</v>
      </c>
      <c r="F173" s="197" t="s">
        <v>379</v>
      </c>
      <c r="G173" s="198" t="s">
        <v>371</v>
      </c>
      <c r="H173" s="199">
        <v>151.19999999999999</v>
      </c>
      <c r="I173" s="200"/>
      <c r="J173" s="201">
        <f>ROUND(I173*H173,2)</f>
        <v>0</v>
      </c>
      <c r="K173" s="202"/>
      <c r="L173" s="37"/>
      <c r="M173" s="203" t="s">
        <v>1</v>
      </c>
      <c r="N173" s="204" t="s">
        <v>44</v>
      </c>
      <c r="O173" s="75"/>
      <c r="P173" s="205">
        <f>O173*H173</f>
        <v>0</v>
      </c>
      <c r="Q173" s="205">
        <v>0</v>
      </c>
      <c r="R173" s="205">
        <f>Q173*H173</f>
        <v>0</v>
      </c>
      <c r="S173" s="205">
        <v>0</v>
      </c>
      <c r="T173" s="20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7" t="s">
        <v>372</v>
      </c>
      <c r="AT173" s="207" t="s">
        <v>158</v>
      </c>
      <c r="AU173" s="207" t="s">
        <v>134</v>
      </c>
      <c r="AY173" s="15" t="s">
        <v>155</v>
      </c>
      <c r="BE173" s="125">
        <f>IF(N173="základná",J173,0)</f>
        <v>0</v>
      </c>
      <c r="BF173" s="125">
        <f>IF(N173="znížená",J173,0)</f>
        <v>0</v>
      </c>
      <c r="BG173" s="125">
        <f>IF(N173="zákl. prenesená",J173,0)</f>
        <v>0</v>
      </c>
      <c r="BH173" s="125">
        <f>IF(N173="zníž. prenesená",J173,0)</f>
        <v>0</v>
      </c>
      <c r="BI173" s="125">
        <f>IF(N173="nulová",J173,0)</f>
        <v>0</v>
      </c>
      <c r="BJ173" s="15" t="s">
        <v>134</v>
      </c>
      <c r="BK173" s="125">
        <f>ROUND(I173*H173,2)</f>
        <v>0</v>
      </c>
      <c r="BL173" s="15" t="s">
        <v>372</v>
      </c>
      <c r="BM173" s="207" t="s">
        <v>380</v>
      </c>
    </row>
    <row r="174" s="2" customFormat="1" ht="16.5" customHeight="1">
      <c r="A174" s="36"/>
      <c r="B174" s="164"/>
      <c r="C174" s="222" t="s">
        <v>162</v>
      </c>
      <c r="D174" s="222" t="s">
        <v>366</v>
      </c>
      <c r="E174" s="223" t="s">
        <v>381</v>
      </c>
      <c r="F174" s="224" t="s">
        <v>382</v>
      </c>
      <c r="G174" s="225" t="s">
        <v>195</v>
      </c>
      <c r="H174" s="226">
        <v>154.22399999999999</v>
      </c>
      <c r="I174" s="227"/>
      <c r="J174" s="228">
        <f>ROUND(I174*H174,2)</f>
        <v>0</v>
      </c>
      <c r="K174" s="229"/>
      <c r="L174" s="230"/>
      <c r="M174" s="231" t="s">
        <v>1</v>
      </c>
      <c r="N174" s="232" t="s">
        <v>44</v>
      </c>
      <c r="O174" s="75"/>
      <c r="P174" s="205">
        <f>O174*H174</f>
        <v>0</v>
      </c>
      <c r="Q174" s="205">
        <v>1</v>
      </c>
      <c r="R174" s="205">
        <f>Q174*H174</f>
        <v>154.22399999999999</v>
      </c>
      <c r="S174" s="205">
        <v>0</v>
      </c>
      <c r="T174" s="20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7" t="s">
        <v>376</v>
      </c>
      <c r="AT174" s="207" t="s">
        <v>366</v>
      </c>
      <c r="AU174" s="207" t="s">
        <v>134</v>
      </c>
      <c r="AY174" s="15" t="s">
        <v>155</v>
      </c>
      <c r="BE174" s="125">
        <f>IF(N174="základná",J174,0)</f>
        <v>0</v>
      </c>
      <c r="BF174" s="125">
        <f>IF(N174="znížená",J174,0)</f>
        <v>0</v>
      </c>
      <c r="BG174" s="125">
        <f>IF(N174="zákl. prenesená",J174,0)</f>
        <v>0</v>
      </c>
      <c r="BH174" s="125">
        <f>IF(N174="zníž. prenesená",J174,0)</f>
        <v>0</v>
      </c>
      <c r="BI174" s="125">
        <f>IF(N174="nulová",J174,0)</f>
        <v>0</v>
      </c>
      <c r="BJ174" s="15" t="s">
        <v>134</v>
      </c>
      <c r="BK174" s="125">
        <f>ROUND(I174*H174,2)</f>
        <v>0</v>
      </c>
      <c r="BL174" s="15" t="s">
        <v>376</v>
      </c>
      <c r="BM174" s="207" t="s">
        <v>383</v>
      </c>
    </row>
    <row r="175" s="2" customFormat="1" ht="49.92" customHeight="1">
      <c r="A175" s="36"/>
      <c r="B175" s="37"/>
      <c r="C175" s="36"/>
      <c r="D175" s="36"/>
      <c r="E175" s="185" t="s">
        <v>291</v>
      </c>
      <c r="F175" s="185" t="s">
        <v>292</v>
      </c>
      <c r="G175" s="36"/>
      <c r="H175" s="36"/>
      <c r="I175" s="36"/>
      <c r="J175" s="161">
        <f>BK175</f>
        <v>0</v>
      </c>
      <c r="K175" s="36"/>
      <c r="L175" s="37"/>
      <c r="M175" s="208"/>
      <c r="N175" s="209"/>
      <c r="O175" s="75"/>
      <c r="P175" s="75"/>
      <c r="Q175" s="75"/>
      <c r="R175" s="75"/>
      <c r="S175" s="75"/>
      <c r="T175" s="7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77</v>
      </c>
      <c r="AU175" s="15" t="s">
        <v>78</v>
      </c>
      <c r="AY175" s="15" t="s">
        <v>293</v>
      </c>
      <c r="BK175" s="125">
        <f>SUM(BK176:BK180)</f>
        <v>0</v>
      </c>
    </row>
    <row r="176" s="2" customFormat="1" ht="16.32" customHeight="1">
      <c r="A176" s="36"/>
      <c r="B176" s="37"/>
      <c r="C176" s="210" t="s">
        <v>1</v>
      </c>
      <c r="D176" s="210" t="s">
        <v>158</v>
      </c>
      <c r="E176" s="211" t="s">
        <v>1</v>
      </c>
      <c r="F176" s="212" t="s">
        <v>1</v>
      </c>
      <c r="G176" s="213" t="s">
        <v>1</v>
      </c>
      <c r="H176" s="214"/>
      <c r="I176" s="215"/>
      <c r="J176" s="216">
        <f>BK176</f>
        <v>0</v>
      </c>
      <c r="K176" s="217"/>
      <c r="L176" s="37"/>
      <c r="M176" s="218" t="s">
        <v>1</v>
      </c>
      <c r="N176" s="219" t="s">
        <v>44</v>
      </c>
      <c r="O176" s="75"/>
      <c r="P176" s="75"/>
      <c r="Q176" s="75"/>
      <c r="R176" s="75"/>
      <c r="S176" s="75"/>
      <c r="T176" s="7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293</v>
      </c>
      <c r="AU176" s="15" t="s">
        <v>86</v>
      </c>
      <c r="AY176" s="15" t="s">
        <v>293</v>
      </c>
      <c r="BE176" s="125">
        <f>IF(N176="základná",J176,0)</f>
        <v>0</v>
      </c>
      <c r="BF176" s="125">
        <f>IF(N176="znížená",J176,0)</f>
        <v>0</v>
      </c>
      <c r="BG176" s="125">
        <f>IF(N176="zákl. prenesená",J176,0)</f>
        <v>0</v>
      </c>
      <c r="BH176" s="125">
        <f>IF(N176="zníž. prenesená",J176,0)</f>
        <v>0</v>
      </c>
      <c r="BI176" s="125">
        <f>IF(N176="nulová",J176,0)</f>
        <v>0</v>
      </c>
      <c r="BJ176" s="15" t="s">
        <v>134</v>
      </c>
      <c r="BK176" s="125">
        <f>I176*H176</f>
        <v>0</v>
      </c>
    </row>
    <row r="177" s="2" customFormat="1" ht="16.32" customHeight="1">
      <c r="A177" s="36"/>
      <c r="B177" s="37"/>
      <c r="C177" s="210" t="s">
        <v>1</v>
      </c>
      <c r="D177" s="210" t="s">
        <v>158</v>
      </c>
      <c r="E177" s="211" t="s">
        <v>1</v>
      </c>
      <c r="F177" s="212" t="s">
        <v>1</v>
      </c>
      <c r="G177" s="213" t="s">
        <v>1</v>
      </c>
      <c r="H177" s="214"/>
      <c r="I177" s="215"/>
      <c r="J177" s="216">
        <f>BK177</f>
        <v>0</v>
      </c>
      <c r="K177" s="217"/>
      <c r="L177" s="37"/>
      <c r="M177" s="218" t="s">
        <v>1</v>
      </c>
      <c r="N177" s="219" t="s">
        <v>44</v>
      </c>
      <c r="O177" s="75"/>
      <c r="P177" s="75"/>
      <c r="Q177" s="75"/>
      <c r="R177" s="75"/>
      <c r="S177" s="75"/>
      <c r="T177" s="7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293</v>
      </c>
      <c r="AU177" s="15" t="s">
        <v>86</v>
      </c>
      <c r="AY177" s="15" t="s">
        <v>293</v>
      </c>
      <c r="BE177" s="125">
        <f>IF(N177="základná",J177,0)</f>
        <v>0</v>
      </c>
      <c r="BF177" s="125">
        <f>IF(N177="znížená",J177,0)</f>
        <v>0</v>
      </c>
      <c r="BG177" s="125">
        <f>IF(N177="zákl. prenesená",J177,0)</f>
        <v>0</v>
      </c>
      <c r="BH177" s="125">
        <f>IF(N177="zníž. prenesená",J177,0)</f>
        <v>0</v>
      </c>
      <c r="BI177" s="125">
        <f>IF(N177="nulová",J177,0)</f>
        <v>0</v>
      </c>
      <c r="BJ177" s="15" t="s">
        <v>134</v>
      </c>
      <c r="BK177" s="125">
        <f>I177*H177</f>
        <v>0</v>
      </c>
    </row>
    <row r="178" s="2" customFormat="1" ht="16.32" customHeight="1">
      <c r="A178" s="36"/>
      <c r="B178" s="37"/>
      <c r="C178" s="210" t="s">
        <v>1</v>
      </c>
      <c r="D178" s="210" t="s">
        <v>158</v>
      </c>
      <c r="E178" s="211" t="s">
        <v>1</v>
      </c>
      <c r="F178" s="212" t="s">
        <v>1</v>
      </c>
      <c r="G178" s="213" t="s">
        <v>1</v>
      </c>
      <c r="H178" s="214"/>
      <c r="I178" s="215"/>
      <c r="J178" s="216">
        <f>BK178</f>
        <v>0</v>
      </c>
      <c r="K178" s="217"/>
      <c r="L178" s="37"/>
      <c r="M178" s="218" t="s">
        <v>1</v>
      </c>
      <c r="N178" s="219" t="s">
        <v>44</v>
      </c>
      <c r="O178" s="75"/>
      <c r="P178" s="75"/>
      <c r="Q178" s="75"/>
      <c r="R178" s="75"/>
      <c r="S178" s="75"/>
      <c r="T178" s="7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5" t="s">
        <v>293</v>
      </c>
      <c r="AU178" s="15" t="s">
        <v>86</v>
      </c>
      <c r="AY178" s="15" t="s">
        <v>293</v>
      </c>
      <c r="BE178" s="125">
        <f>IF(N178="základná",J178,0)</f>
        <v>0</v>
      </c>
      <c r="BF178" s="125">
        <f>IF(N178="znížená",J178,0)</f>
        <v>0</v>
      </c>
      <c r="BG178" s="125">
        <f>IF(N178="zákl. prenesená",J178,0)</f>
        <v>0</v>
      </c>
      <c r="BH178" s="125">
        <f>IF(N178="zníž. prenesená",J178,0)</f>
        <v>0</v>
      </c>
      <c r="BI178" s="125">
        <f>IF(N178="nulová",J178,0)</f>
        <v>0</v>
      </c>
      <c r="BJ178" s="15" t="s">
        <v>134</v>
      </c>
      <c r="BK178" s="125">
        <f>I178*H178</f>
        <v>0</v>
      </c>
    </row>
    <row r="179" s="2" customFormat="1" ht="16.32" customHeight="1">
      <c r="A179" s="36"/>
      <c r="B179" s="37"/>
      <c r="C179" s="210" t="s">
        <v>1</v>
      </c>
      <c r="D179" s="210" t="s">
        <v>158</v>
      </c>
      <c r="E179" s="211" t="s">
        <v>1</v>
      </c>
      <c r="F179" s="212" t="s">
        <v>1</v>
      </c>
      <c r="G179" s="213" t="s">
        <v>1</v>
      </c>
      <c r="H179" s="214"/>
      <c r="I179" s="215"/>
      <c r="J179" s="216">
        <f>BK179</f>
        <v>0</v>
      </c>
      <c r="K179" s="217"/>
      <c r="L179" s="37"/>
      <c r="M179" s="218" t="s">
        <v>1</v>
      </c>
      <c r="N179" s="219" t="s">
        <v>44</v>
      </c>
      <c r="O179" s="75"/>
      <c r="P179" s="75"/>
      <c r="Q179" s="75"/>
      <c r="R179" s="75"/>
      <c r="S179" s="75"/>
      <c r="T179" s="7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5" t="s">
        <v>293</v>
      </c>
      <c r="AU179" s="15" t="s">
        <v>86</v>
      </c>
      <c r="AY179" s="15" t="s">
        <v>293</v>
      </c>
      <c r="BE179" s="125">
        <f>IF(N179="základná",J179,0)</f>
        <v>0</v>
      </c>
      <c r="BF179" s="125">
        <f>IF(N179="znížená",J179,0)</f>
        <v>0</v>
      </c>
      <c r="BG179" s="125">
        <f>IF(N179="zákl. prenesená",J179,0)</f>
        <v>0</v>
      </c>
      <c r="BH179" s="125">
        <f>IF(N179="zníž. prenesená",J179,0)</f>
        <v>0</v>
      </c>
      <c r="BI179" s="125">
        <f>IF(N179="nulová",J179,0)</f>
        <v>0</v>
      </c>
      <c r="BJ179" s="15" t="s">
        <v>134</v>
      </c>
      <c r="BK179" s="125">
        <f>I179*H179</f>
        <v>0</v>
      </c>
    </row>
    <row r="180" s="2" customFormat="1" ht="16.32" customHeight="1">
      <c r="A180" s="36"/>
      <c r="B180" s="37"/>
      <c r="C180" s="210" t="s">
        <v>1</v>
      </c>
      <c r="D180" s="210" t="s">
        <v>158</v>
      </c>
      <c r="E180" s="211" t="s">
        <v>1</v>
      </c>
      <c r="F180" s="212" t="s">
        <v>1</v>
      </c>
      <c r="G180" s="213" t="s">
        <v>1</v>
      </c>
      <c r="H180" s="214"/>
      <c r="I180" s="215"/>
      <c r="J180" s="216">
        <f>BK180</f>
        <v>0</v>
      </c>
      <c r="K180" s="217"/>
      <c r="L180" s="37"/>
      <c r="M180" s="218" t="s">
        <v>1</v>
      </c>
      <c r="N180" s="219" t="s">
        <v>44</v>
      </c>
      <c r="O180" s="220"/>
      <c r="P180" s="220"/>
      <c r="Q180" s="220"/>
      <c r="R180" s="220"/>
      <c r="S180" s="220"/>
      <c r="T180" s="221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293</v>
      </c>
      <c r="AU180" s="15" t="s">
        <v>86</v>
      </c>
      <c r="AY180" s="15" t="s">
        <v>293</v>
      </c>
      <c r="BE180" s="125">
        <f>IF(N180="základná",J180,0)</f>
        <v>0</v>
      </c>
      <c r="BF180" s="125">
        <f>IF(N180="znížená",J180,0)</f>
        <v>0</v>
      </c>
      <c r="BG180" s="125">
        <f>IF(N180="zákl. prenesená",J180,0)</f>
        <v>0</v>
      </c>
      <c r="BH180" s="125">
        <f>IF(N180="zníž. prenesená",J180,0)</f>
        <v>0</v>
      </c>
      <c r="BI180" s="125">
        <f>IF(N180="nulová",J180,0)</f>
        <v>0</v>
      </c>
      <c r="BJ180" s="15" t="s">
        <v>134</v>
      </c>
      <c r="BK180" s="125">
        <f>I180*H180</f>
        <v>0</v>
      </c>
    </row>
    <row r="181" s="2" customFormat="1" ht="6.96" customHeight="1">
      <c r="A181" s="36"/>
      <c r="B181" s="58"/>
      <c r="C181" s="59"/>
      <c r="D181" s="59"/>
      <c r="E181" s="59"/>
      <c r="F181" s="59"/>
      <c r="G181" s="59"/>
      <c r="H181" s="59"/>
      <c r="I181" s="59"/>
      <c r="J181" s="59"/>
      <c r="K181" s="59"/>
      <c r="L181" s="37"/>
      <c r="M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</row>
  </sheetData>
  <autoFilter ref="C135:K180"/>
  <mergeCells count="14">
    <mergeCell ref="E7:H7"/>
    <mergeCell ref="E9:H9"/>
    <mergeCell ref="E18:H18"/>
    <mergeCell ref="E27:H27"/>
    <mergeCell ref="E85:H85"/>
    <mergeCell ref="E87:H87"/>
    <mergeCell ref="D110:F110"/>
    <mergeCell ref="D111:F111"/>
    <mergeCell ref="D112:F112"/>
    <mergeCell ref="D113:F113"/>
    <mergeCell ref="D114:F114"/>
    <mergeCell ref="E126:H126"/>
    <mergeCell ref="E128:H128"/>
    <mergeCell ref="L2:V2"/>
  </mergeCells>
  <dataValidations count="2">
    <dataValidation type="list" allowBlank="1" showInputMessage="1" showErrorMessage="1" error="Povolené sú hodnoty K, M." sqref="D176:D181">
      <formula1>"K, M"</formula1>
    </dataValidation>
    <dataValidation type="list" allowBlank="1" showInputMessage="1" showErrorMessage="1" error="Povolené sú hodnoty základná, znížená, nulová." sqref="N176:N181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115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116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384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71.25" customHeight="1">
      <c r="A27" s="135"/>
      <c r="B27" s="136"/>
      <c r="C27" s="135"/>
      <c r="D27" s="135"/>
      <c r="E27" s="32" t="s">
        <v>35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118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109</v>
      </c>
      <c r="E31" s="36"/>
      <c r="F31" s="36"/>
      <c r="G31" s="36"/>
      <c r="H31" s="36"/>
      <c r="I31" s="36"/>
      <c r="J31" s="35">
        <f>J117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38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42</v>
      </c>
      <c r="E35" s="28" t="s">
        <v>43</v>
      </c>
      <c r="F35" s="140">
        <f>ROUND((ROUND((SUM(BE117:BE124) + SUM(BE144:BE310)),  2) + SUM(BE312:BE316)), 2)</f>
        <v>0</v>
      </c>
      <c r="G35" s="36"/>
      <c r="H35" s="36"/>
      <c r="I35" s="141">
        <v>0.20000000000000001</v>
      </c>
      <c r="J35" s="140">
        <f>ROUND((ROUND(((SUM(BE117:BE124) + SUM(BE144:BE310))*I35),  2) + (SUM(BE312:BE316)*I35)),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44</v>
      </c>
      <c r="F36" s="140">
        <f>ROUND((ROUND((SUM(BF117:BF124) + SUM(BF144:BF310)),  2) + SUM(BF312:BF316)), 2)</f>
        <v>0</v>
      </c>
      <c r="G36" s="36"/>
      <c r="H36" s="36"/>
      <c r="I36" s="141">
        <v>0.20000000000000001</v>
      </c>
      <c r="J36" s="140">
        <f>ROUND((ROUND(((SUM(BF117:BF124) + SUM(BF144:BF310))*I36),  2) + (SUM(BF312:BF316)*I36)),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40">
        <f>ROUND((ROUND((SUM(BG117:BG124) + SUM(BG144:BG310)),  2) + SUM(BG312:BG316)),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40">
        <f>ROUND((ROUND((SUM(BH117:BH124) + SUM(BH144:BH310)),  2) + SUM(BH312:BH316)),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47</v>
      </c>
      <c r="F39" s="140">
        <f>ROUND((ROUND((SUM(BI117:BI124) + SUM(BI144:BI310)),  2) + SUM(BI312:BI316)),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48</v>
      </c>
      <c r="E41" s="79"/>
      <c r="F41" s="79"/>
      <c r="G41" s="143" t="s">
        <v>49</v>
      </c>
      <c r="H41" s="144" t="s">
        <v>50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51</v>
      </c>
      <c r="E50" s="55"/>
      <c r="F50" s="55"/>
      <c r="G50" s="54" t="s">
        <v>52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53</v>
      </c>
      <c r="E61" s="39"/>
      <c r="F61" s="147" t="s">
        <v>54</v>
      </c>
      <c r="G61" s="56" t="s">
        <v>53</v>
      </c>
      <c r="H61" s="39"/>
      <c r="I61" s="39"/>
      <c r="J61" s="148" t="s">
        <v>54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55</v>
      </c>
      <c r="E65" s="57"/>
      <c r="F65" s="57"/>
      <c r="G65" s="54" t="s">
        <v>56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53</v>
      </c>
      <c r="E76" s="39"/>
      <c r="F76" s="147" t="s">
        <v>54</v>
      </c>
      <c r="G76" s="56" t="s">
        <v>53</v>
      </c>
      <c r="H76" s="39"/>
      <c r="I76" s="39"/>
      <c r="J76" s="148" t="s">
        <v>54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119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116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SO.01.2.1 - Architektúra - Hlavný objekt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120</v>
      </c>
      <c r="D94" s="131"/>
      <c r="E94" s="131"/>
      <c r="F94" s="131"/>
      <c r="G94" s="131"/>
      <c r="H94" s="131"/>
      <c r="I94" s="131"/>
      <c r="J94" s="150" t="s">
        <v>121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122</v>
      </c>
      <c r="D96" s="36"/>
      <c r="E96" s="36"/>
      <c r="F96" s="36"/>
      <c r="G96" s="36"/>
      <c r="H96" s="36"/>
      <c r="I96" s="36"/>
      <c r="J96" s="94">
        <f>J144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52"/>
      <c r="C97" s="9"/>
      <c r="D97" s="153" t="s">
        <v>124</v>
      </c>
      <c r="E97" s="154"/>
      <c r="F97" s="154"/>
      <c r="G97" s="154"/>
      <c r="H97" s="154"/>
      <c r="I97" s="154"/>
      <c r="J97" s="155">
        <f>J145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125</v>
      </c>
      <c r="E98" s="158"/>
      <c r="F98" s="158"/>
      <c r="G98" s="158"/>
      <c r="H98" s="158"/>
      <c r="I98" s="158"/>
      <c r="J98" s="159">
        <f>J146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385</v>
      </c>
      <c r="E99" s="158"/>
      <c r="F99" s="158"/>
      <c r="G99" s="158"/>
      <c r="H99" s="158"/>
      <c r="I99" s="158"/>
      <c r="J99" s="159">
        <f>J152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386</v>
      </c>
      <c r="E100" s="158"/>
      <c r="F100" s="158"/>
      <c r="G100" s="158"/>
      <c r="H100" s="158"/>
      <c r="I100" s="158"/>
      <c r="J100" s="159">
        <f>J160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295</v>
      </c>
      <c r="E101" s="158"/>
      <c r="F101" s="158"/>
      <c r="G101" s="158"/>
      <c r="H101" s="158"/>
      <c r="I101" s="158"/>
      <c r="J101" s="159">
        <f>J176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129</v>
      </c>
      <c r="E102" s="158"/>
      <c r="F102" s="158"/>
      <c r="G102" s="158"/>
      <c r="H102" s="158"/>
      <c r="I102" s="158"/>
      <c r="J102" s="159">
        <f>J196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2"/>
      <c r="C103" s="9"/>
      <c r="D103" s="153" t="s">
        <v>296</v>
      </c>
      <c r="E103" s="154"/>
      <c r="F103" s="154"/>
      <c r="G103" s="154"/>
      <c r="H103" s="154"/>
      <c r="I103" s="154"/>
      <c r="J103" s="155">
        <f>J198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6"/>
      <c r="C104" s="10"/>
      <c r="D104" s="157" t="s">
        <v>387</v>
      </c>
      <c r="E104" s="158"/>
      <c r="F104" s="158"/>
      <c r="G104" s="158"/>
      <c r="H104" s="158"/>
      <c r="I104" s="158"/>
      <c r="J104" s="159">
        <f>J199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6"/>
      <c r="C105" s="10"/>
      <c r="D105" s="157" t="s">
        <v>388</v>
      </c>
      <c r="E105" s="158"/>
      <c r="F105" s="158"/>
      <c r="G105" s="158"/>
      <c r="H105" s="158"/>
      <c r="I105" s="158"/>
      <c r="J105" s="159">
        <f>J214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6"/>
      <c r="C106" s="10"/>
      <c r="D106" s="157" t="s">
        <v>389</v>
      </c>
      <c r="E106" s="158"/>
      <c r="F106" s="158"/>
      <c r="G106" s="158"/>
      <c r="H106" s="158"/>
      <c r="I106" s="158"/>
      <c r="J106" s="159">
        <f>J230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6"/>
      <c r="C107" s="10"/>
      <c r="D107" s="157" t="s">
        <v>390</v>
      </c>
      <c r="E107" s="158"/>
      <c r="F107" s="158"/>
      <c r="G107" s="158"/>
      <c r="H107" s="158"/>
      <c r="I107" s="158"/>
      <c r="J107" s="159">
        <f>J245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6"/>
      <c r="C108" s="10"/>
      <c r="D108" s="157" t="s">
        <v>391</v>
      </c>
      <c r="E108" s="158"/>
      <c r="F108" s="158"/>
      <c r="G108" s="158"/>
      <c r="H108" s="158"/>
      <c r="I108" s="158"/>
      <c r="J108" s="159">
        <f>J252</f>
        <v>0</v>
      </c>
      <c r="K108" s="10"/>
      <c r="L108" s="15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6"/>
      <c r="C109" s="10"/>
      <c r="D109" s="157" t="s">
        <v>392</v>
      </c>
      <c r="E109" s="158"/>
      <c r="F109" s="158"/>
      <c r="G109" s="158"/>
      <c r="H109" s="158"/>
      <c r="I109" s="158"/>
      <c r="J109" s="159">
        <f>J259</f>
        <v>0</v>
      </c>
      <c r="K109" s="10"/>
      <c r="L109" s="15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6"/>
      <c r="C110" s="10"/>
      <c r="D110" s="157" t="s">
        <v>393</v>
      </c>
      <c r="E110" s="158"/>
      <c r="F110" s="158"/>
      <c r="G110" s="158"/>
      <c r="H110" s="158"/>
      <c r="I110" s="158"/>
      <c r="J110" s="159">
        <f>J268</f>
        <v>0</v>
      </c>
      <c r="K110" s="10"/>
      <c r="L110" s="15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6"/>
      <c r="C111" s="10"/>
      <c r="D111" s="157" t="s">
        <v>394</v>
      </c>
      <c r="E111" s="158"/>
      <c r="F111" s="158"/>
      <c r="G111" s="158"/>
      <c r="H111" s="158"/>
      <c r="I111" s="158"/>
      <c r="J111" s="159">
        <f>J298</f>
        <v>0</v>
      </c>
      <c r="K111" s="10"/>
      <c r="L111" s="15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6"/>
      <c r="C112" s="10"/>
      <c r="D112" s="157" t="s">
        <v>297</v>
      </c>
      <c r="E112" s="158"/>
      <c r="F112" s="158"/>
      <c r="G112" s="158"/>
      <c r="H112" s="158"/>
      <c r="I112" s="158"/>
      <c r="J112" s="159">
        <f>J306</f>
        <v>0</v>
      </c>
      <c r="K112" s="10"/>
      <c r="L112" s="15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6"/>
      <c r="C113" s="10"/>
      <c r="D113" s="157" t="s">
        <v>395</v>
      </c>
      <c r="E113" s="158"/>
      <c r="F113" s="158"/>
      <c r="G113" s="158"/>
      <c r="H113" s="158"/>
      <c r="I113" s="158"/>
      <c r="J113" s="159">
        <f>J308</f>
        <v>0</v>
      </c>
      <c r="K113" s="10"/>
      <c r="L113" s="15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1.84" customHeight="1">
      <c r="A114" s="9"/>
      <c r="B114" s="152"/>
      <c r="C114" s="9"/>
      <c r="D114" s="160" t="s">
        <v>130</v>
      </c>
      <c r="E114" s="9"/>
      <c r="F114" s="9"/>
      <c r="G114" s="9"/>
      <c r="H114" s="9"/>
      <c r="I114" s="9"/>
      <c r="J114" s="161">
        <f>J311</f>
        <v>0</v>
      </c>
      <c r="K114" s="9"/>
      <c r="L114" s="152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2" customFormat="1" ht="21.84" customHeigh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9.28" customHeight="1">
      <c r="A117" s="36"/>
      <c r="B117" s="37"/>
      <c r="C117" s="151" t="s">
        <v>131</v>
      </c>
      <c r="D117" s="36"/>
      <c r="E117" s="36"/>
      <c r="F117" s="36"/>
      <c r="G117" s="36"/>
      <c r="H117" s="36"/>
      <c r="I117" s="36"/>
      <c r="J117" s="162">
        <f>ROUND(J118 + J119 + J120 + J121 + J122 + J123,2)</f>
        <v>0</v>
      </c>
      <c r="K117" s="36"/>
      <c r="L117" s="53"/>
      <c r="N117" s="163" t="s">
        <v>42</v>
      </c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8" customHeight="1">
      <c r="A118" s="36"/>
      <c r="B118" s="164"/>
      <c r="C118" s="165"/>
      <c r="D118" s="126" t="s">
        <v>132</v>
      </c>
      <c r="E118" s="166"/>
      <c r="F118" s="166"/>
      <c r="G118" s="165"/>
      <c r="H118" s="165"/>
      <c r="I118" s="165"/>
      <c r="J118" s="120">
        <v>0</v>
      </c>
      <c r="K118" s="165"/>
      <c r="L118" s="167"/>
      <c r="M118" s="168"/>
      <c r="N118" s="169" t="s">
        <v>44</v>
      </c>
      <c r="O118" s="168"/>
      <c r="P118" s="168"/>
      <c r="Q118" s="168"/>
      <c r="R118" s="168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8"/>
      <c r="AT118" s="168"/>
      <c r="AU118" s="168"/>
      <c r="AV118" s="168"/>
      <c r="AW118" s="168"/>
      <c r="AX118" s="168"/>
      <c r="AY118" s="170" t="s">
        <v>133</v>
      </c>
      <c r="AZ118" s="168"/>
      <c r="BA118" s="168"/>
      <c r="BB118" s="168"/>
      <c r="BC118" s="168"/>
      <c r="BD118" s="168"/>
      <c r="BE118" s="171">
        <f>IF(N118="základná",J118,0)</f>
        <v>0</v>
      </c>
      <c r="BF118" s="171">
        <f>IF(N118="znížená",J118,0)</f>
        <v>0</v>
      </c>
      <c r="BG118" s="171">
        <f>IF(N118="zákl. prenesená",J118,0)</f>
        <v>0</v>
      </c>
      <c r="BH118" s="171">
        <f>IF(N118="zníž. prenesená",J118,0)</f>
        <v>0</v>
      </c>
      <c r="BI118" s="171">
        <f>IF(N118="nulová",J118,0)</f>
        <v>0</v>
      </c>
      <c r="BJ118" s="170" t="s">
        <v>134</v>
      </c>
      <c r="BK118" s="168"/>
      <c r="BL118" s="168"/>
      <c r="BM118" s="168"/>
    </row>
    <row r="119" s="2" customFormat="1" ht="18" customHeight="1">
      <c r="A119" s="36"/>
      <c r="B119" s="164"/>
      <c r="C119" s="165"/>
      <c r="D119" s="126" t="s">
        <v>135</v>
      </c>
      <c r="E119" s="166"/>
      <c r="F119" s="166"/>
      <c r="G119" s="165"/>
      <c r="H119" s="165"/>
      <c r="I119" s="165"/>
      <c r="J119" s="120">
        <v>0</v>
      </c>
      <c r="K119" s="165"/>
      <c r="L119" s="167"/>
      <c r="M119" s="168"/>
      <c r="N119" s="169" t="s">
        <v>44</v>
      </c>
      <c r="O119" s="168"/>
      <c r="P119" s="168"/>
      <c r="Q119" s="168"/>
      <c r="R119" s="168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8"/>
      <c r="AU119" s="168"/>
      <c r="AV119" s="168"/>
      <c r="AW119" s="168"/>
      <c r="AX119" s="168"/>
      <c r="AY119" s="170" t="s">
        <v>133</v>
      </c>
      <c r="AZ119" s="168"/>
      <c r="BA119" s="168"/>
      <c r="BB119" s="168"/>
      <c r="BC119" s="168"/>
      <c r="BD119" s="168"/>
      <c r="BE119" s="171">
        <f>IF(N119="základná",J119,0)</f>
        <v>0</v>
      </c>
      <c r="BF119" s="171">
        <f>IF(N119="znížená",J119,0)</f>
        <v>0</v>
      </c>
      <c r="BG119" s="171">
        <f>IF(N119="zákl. prenesená",J119,0)</f>
        <v>0</v>
      </c>
      <c r="BH119" s="171">
        <f>IF(N119="zníž. prenesená",J119,0)</f>
        <v>0</v>
      </c>
      <c r="BI119" s="171">
        <f>IF(N119="nulová",J119,0)</f>
        <v>0</v>
      </c>
      <c r="BJ119" s="170" t="s">
        <v>134</v>
      </c>
      <c r="BK119" s="168"/>
      <c r="BL119" s="168"/>
      <c r="BM119" s="168"/>
    </row>
    <row r="120" s="2" customFormat="1" ht="18" customHeight="1">
      <c r="A120" s="36"/>
      <c r="B120" s="164"/>
      <c r="C120" s="165"/>
      <c r="D120" s="126" t="s">
        <v>136</v>
      </c>
      <c r="E120" s="166"/>
      <c r="F120" s="166"/>
      <c r="G120" s="165"/>
      <c r="H120" s="165"/>
      <c r="I120" s="165"/>
      <c r="J120" s="120">
        <v>0</v>
      </c>
      <c r="K120" s="165"/>
      <c r="L120" s="167"/>
      <c r="M120" s="168"/>
      <c r="N120" s="169" t="s">
        <v>44</v>
      </c>
      <c r="O120" s="168"/>
      <c r="P120" s="168"/>
      <c r="Q120" s="168"/>
      <c r="R120" s="168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68"/>
      <c r="AT120" s="168"/>
      <c r="AU120" s="168"/>
      <c r="AV120" s="168"/>
      <c r="AW120" s="168"/>
      <c r="AX120" s="168"/>
      <c r="AY120" s="170" t="s">
        <v>133</v>
      </c>
      <c r="AZ120" s="168"/>
      <c r="BA120" s="168"/>
      <c r="BB120" s="168"/>
      <c r="BC120" s="168"/>
      <c r="BD120" s="168"/>
      <c r="BE120" s="171">
        <f>IF(N120="základná",J120,0)</f>
        <v>0</v>
      </c>
      <c r="BF120" s="171">
        <f>IF(N120="znížená",J120,0)</f>
        <v>0</v>
      </c>
      <c r="BG120" s="171">
        <f>IF(N120="zákl. prenesená",J120,0)</f>
        <v>0</v>
      </c>
      <c r="BH120" s="171">
        <f>IF(N120="zníž. prenesená",J120,0)</f>
        <v>0</v>
      </c>
      <c r="BI120" s="171">
        <f>IF(N120="nulová",J120,0)</f>
        <v>0</v>
      </c>
      <c r="BJ120" s="170" t="s">
        <v>134</v>
      </c>
      <c r="BK120" s="168"/>
      <c r="BL120" s="168"/>
      <c r="BM120" s="168"/>
    </row>
    <row r="121" s="2" customFormat="1" ht="18" customHeight="1">
      <c r="A121" s="36"/>
      <c r="B121" s="164"/>
      <c r="C121" s="165"/>
      <c r="D121" s="126" t="s">
        <v>137</v>
      </c>
      <c r="E121" s="166"/>
      <c r="F121" s="166"/>
      <c r="G121" s="165"/>
      <c r="H121" s="165"/>
      <c r="I121" s="165"/>
      <c r="J121" s="120">
        <v>0</v>
      </c>
      <c r="K121" s="165"/>
      <c r="L121" s="167"/>
      <c r="M121" s="168"/>
      <c r="N121" s="169" t="s">
        <v>44</v>
      </c>
      <c r="O121" s="168"/>
      <c r="P121" s="168"/>
      <c r="Q121" s="168"/>
      <c r="R121" s="168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8"/>
      <c r="AT121" s="168"/>
      <c r="AU121" s="168"/>
      <c r="AV121" s="168"/>
      <c r="AW121" s="168"/>
      <c r="AX121" s="168"/>
      <c r="AY121" s="170" t="s">
        <v>133</v>
      </c>
      <c r="AZ121" s="168"/>
      <c r="BA121" s="168"/>
      <c r="BB121" s="168"/>
      <c r="BC121" s="168"/>
      <c r="BD121" s="168"/>
      <c r="BE121" s="171">
        <f>IF(N121="základná",J121,0)</f>
        <v>0</v>
      </c>
      <c r="BF121" s="171">
        <f>IF(N121="znížená",J121,0)</f>
        <v>0</v>
      </c>
      <c r="BG121" s="171">
        <f>IF(N121="zákl. prenesená",J121,0)</f>
        <v>0</v>
      </c>
      <c r="BH121" s="171">
        <f>IF(N121="zníž. prenesená",J121,0)</f>
        <v>0</v>
      </c>
      <c r="BI121" s="171">
        <f>IF(N121="nulová",J121,0)</f>
        <v>0</v>
      </c>
      <c r="BJ121" s="170" t="s">
        <v>134</v>
      </c>
      <c r="BK121" s="168"/>
      <c r="BL121" s="168"/>
      <c r="BM121" s="168"/>
    </row>
    <row r="122" s="2" customFormat="1" ht="18" customHeight="1">
      <c r="A122" s="36"/>
      <c r="B122" s="164"/>
      <c r="C122" s="165"/>
      <c r="D122" s="126" t="s">
        <v>138</v>
      </c>
      <c r="E122" s="166"/>
      <c r="F122" s="166"/>
      <c r="G122" s="165"/>
      <c r="H122" s="165"/>
      <c r="I122" s="165"/>
      <c r="J122" s="120">
        <v>0</v>
      </c>
      <c r="K122" s="165"/>
      <c r="L122" s="167"/>
      <c r="M122" s="168"/>
      <c r="N122" s="169" t="s">
        <v>44</v>
      </c>
      <c r="O122" s="168"/>
      <c r="P122" s="168"/>
      <c r="Q122" s="168"/>
      <c r="R122" s="168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68"/>
      <c r="AT122" s="168"/>
      <c r="AU122" s="168"/>
      <c r="AV122" s="168"/>
      <c r="AW122" s="168"/>
      <c r="AX122" s="168"/>
      <c r="AY122" s="170" t="s">
        <v>133</v>
      </c>
      <c r="AZ122" s="168"/>
      <c r="BA122" s="168"/>
      <c r="BB122" s="168"/>
      <c r="BC122" s="168"/>
      <c r="BD122" s="168"/>
      <c r="BE122" s="171">
        <f>IF(N122="základná",J122,0)</f>
        <v>0</v>
      </c>
      <c r="BF122" s="171">
        <f>IF(N122="znížená",J122,0)</f>
        <v>0</v>
      </c>
      <c r="BG122" s="171">
        <f>IF(N122="zákl. prenesená",J122,0)</f>
        <v>0</v>
      </c>
      <c r="BH122" s="171">
        <f>IF(N122="zníž. prenesená",J122,0)</f>
        <v>0</v>
      </c>
      <c r="BI122" s="171">
        <f>IF(N122="nulová",J122,0)</f>
        <v>0</v>
      </c>
      <c r="BJ122" s="170" t="s">
        <v>134</v>
      </c>
      <c r="BK122" s="168"/>
      <c r="BL122" s="168"/>
      <c r="BM122" s="168"/>
    </row>
    <row r="123" s="2" customFormat="1" ht="18" customHeight="1">
      <c r="A123" s="36"/>
      <c r="B123" s="164"/>
      <c r="C123" s="165"/>
      <c r="D123" s="166" t="s">
        <v>139</v>
      </c>
      <c r="E123" s="165"/>
      <c r="F123" s="165"/>
      <c r="G123" s="165"/>
      <c r="H123" s="165"/>
      <c r="I123" s="165"/>
      <c r="J123" s="120">
        <f>ROUND(J30*T123,2)</f>
        <v>0</v>
      </c>
      <c r="K123" s="165"/>
      <c r="L123" s="167"/>
      <c r="M123" s="168"/>
      <c r="N123" s="169" t="s">
        <v>44</v>
      </c>
      <c r="O123" s="168"/>
      <c r="P123" s="168"/>
      <c r="Q123" s="168"/>
      <c r="R123" s="168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8"/>
      <c r="AG123" s="168"/>
      <c r="AH123" s="168"/>
      <c r="AI123" s="168"/>
      <c r="AJ123" s="168"/>
      <c r="AK123" s="168"/>
      <c r="AL123" s="168"/>
      <c r="AM123" s="168"/>
      <c r="AN123" s="168"/>
      <c r="AO123" s="168"/>
      <c r="AP123" s="168"/>
      <c r="AQ123" s="168"/>
      <c r="AR123" s="168"/>
      <c r="AS123" s="168"/>
      <c r="AT123" s="168"/>
      <c r="AU123" s="168"/>
      <c r="AV123" s="168"/>
      <c r="AW123" s="168"/>
      <c r="AX123" s="168"/>
      <c r="AY123" s="170" t="s">
        <v>140</v>
      </c>
      <c r="AZ123" s="168"/>
      <c r="BA123" s="168"/>
      <c r="BB123" s="168"/>
      <c r="BC123" s="168"/>
      <c r="BD123" s="168"/>
      <c r="BE123" s="171">
        <f>IF(N123="základná",J123,0)</f>
        <v>0</v>
      </c>
      <c r="BF123" s="171">
        <f>IF(N123="znížená",J123,0)</f>
        <v>0</v>
      </c>
      <c r="BG123" s="171">
        <f>IF(N123="zákl. prenesená",J123,0)</f>
        <v>0</v>
      </c>
      <c r="BH123" s="171">
        <f>IF(N123="zníž. prenesená",J123,0)</f>
        <v>0</v>
      </c>
      <c r="BI123" s="171">
        <f>IF(N123="nulová",J123,0)</f>
        <v>0</v>
      </c>
      <c r="BJ123" s="170" t="s">
        <v>134</v>
      </c>
      <c r="BK123" s="168"/>
      <c r="BL123" s="168"/>
      <c r="BM123" s="168"/>
    </row>
    <row r="124" s="2" customForma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29.28" customHeight="1">
      <c r="A125" s="36"/>
      <c r="B125" s="37"/>
      <c r="C125" s="130" t="s">
        <v>114</v>
      </c>
      <c r="D125" s="131"/>
      <c r="E125" s="131"/>
      <c r="F125" s="131"/>
      <c r="G125" s="131"/>
      <c r="H125" s="131"/>
      <c r="I125" s="131"/>
      <c r="J125" s="132">
        <f>ROUND(J96+J117,2)</f>
        <v>0</v>
      </c>
      <c r="K125" s="131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6.96" customHeight="1">
      <c r="A126" s="36"/>
      <c r="B126" s="58"/>
      <c r="C126" s="59"/>
      <c r="D126" s="59"/>
      <c r="E126" s="59"/>
      <c r="F126" s="59"/>
      <c r="G126" s="59"/>
      <c r="H126" s="59"/>
      <c r="I126" s="59"/>
      <c r="J126" s="59"/>
      <c r="K126" s="59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30" s="2" customFormat="1" ht="6.96" customHeight="1">
      <c r="A130" s="36"/>
      <c r="B130" s="60"/>
      <c r="C130" s="61"/>
      <c r="D130" s="61"/>
      <c r="E130" s="61"/>
      <c r="F130" s="61"/>
      <c r="G130" s="61"/>
      <c r="H130" s="61"/>
      <c r="I130" s="61"/>
      <c r="J130" s="61"/>
      <c r="K130" s="61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24.96" customHeight="1">
      <c r="A131" s="36"/>
      <c r="B131" s="37"/>
      <c r="C131" s="19" t="s">
        <v>141</v>
      </c>
      <c r="D131" s="36"/>
      <c r="E131" s="36"/>
      <c r="F131" s="36"/>
      <c r="G131" s="36"/>
      <c r="H131" s="36"/>
      <c r="I131" s="36"/>
      <c r="J131" s="36"/>
      <c r="K131" s="36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6.96" customHeight="1">
      <c r="A132" s="36"/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12" customHeight="1">
      <c r="A133" s="36"/>
      <c r="B133" s="37"/>
      <c r="C133" s="28" t="s">
        <v>15</v>
      </c>
      <c r="D133" s="36"/>
      <c r="E133" s="36"/>
      <c r="F133" s="36"/>
      <c r="G133" s="36"/>
      <c r="H133" s="36"/>
      <c r="I133" s="36"/>
      <c r="J133" s="36"/>
      <c r="K133" s="36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16.5" customHeight="1">
      <c r="A134" s="36"/>
      <c r="B134" s="37"/>
      <c r="C134" s="36"/>
      <c r="D134" s="36"/>
      <c r="E134" s="134" t="str">
        <f>E7</f>
        <v>REKONŠTRUKCIA A PRÍSTAVBA STREDISKA ČISTOTY</v>
      </c>
      <c r="F134" s="28"/>
      <c r="G134" s="28"/>
      <c r="H134" s="28"/>
      <c r="I134" s="36"/>
      <c r="J134" s="36"/>
      <c r="K134" s="36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2" customFormat="1" ht="12" customHeight="1">
      <c r="A135" s="36"/>
      <c r="B135" s="37"/>
      <c r="C135" s="28" t="s">
        <v>116</v>
      </c>
      <c r="D135" s="36"/>
      <c r="E135" s="36"/>
      <c r="F135" s="36"/>
      <c r="G135" s="36"/>
      <c r="H135" s="36"/>
      <c r="I135" s="36"/>
      <c r="J135" s="36"/>
      <c r="K135" s="36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="2" customFormat="1" ht="16.5" customHeight="1">
      <c r="A136" s="36"/>
      <c r="B136" s="37"/>
      <c r="C136" s="36"/>
      <c r="D136" s="36"/>
      <c r="E136" s="65" t="str">
        <f>E9</f>
        <v>SO.01.2.1 - Architektúra - Hlavný objekt</v>
      </c>
      <c r="F136" s="36"/>
      <c r="G136" s="36"/>
      <c r="H136" s="36"/>
      <c r="I136" s="36"/>
      <c r="J136" s="36"/>
      <c r="K136" s="36"/>
      <c r="L136" s="53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="2" customFormat="1" ht="6.96" customHeight="1">
      <c r="A137" s="36"/>
      <c r="B137" s="37"/>
      <c r="C137" s="36"/>
      <c r="D137" s="36"/>
      <c r="E137" s="36"/>
      <c r="F137" s="36"/>
      <c r="G137" s="36"/>
      <c r="H137" s="36"/>
      <c r="I137" s="36"/>
      <c r="J137" s="36"/>
      <c r="K137" s="36"/>
      <c r="L137" s="53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="2" customFormat="1" ht="12" customHeight="1">
      <c r="A138" s="36"/>
      <c r="B138" s="37"/>
      <c r="C138" s="28" t="s">
        <v>19</v>
      </c>
      <c r="D138" s="36"/>
      <c r="E138" s="36"/>
      <c r="F138" s="23" t="str">
        <f>F12</f>
        <v xml:space="preserve">Rustaveliho 7725/10, k.ú. Rača, 831 06  Bratislava</v>
      </c>
      <c r="G138" s="36"/>
      <c r="H138" s="36"/>
      <c r="I138" s="28" t="s">
        <v>21</v>
      </c>
      <c r="J138" s="67" t="str">
        <f>IF(J12="","",J12)</f>
        <v>30. 5. 2021</v>
      </c>
      <c r="K138" s="36"/>
      <c r="L138" s="53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="2" customFormat="1" ht="6.96" customHeight="1">
      <c r="A139" s="36"/>
      <c r="B139" s="37"/>
      <c r="C139" s="36"/>
      <c r="D139" s="36"/>
      <c r="E139" s="36"/>
      <c r="F139" s="36"/>
      <c r="G139" s="36"/>
      <c r="H139" s="36"/>
      <c r="I139" s="36"/>
      <c r="J139" s="36"/>
      <c r="K139" s="36"/>
      <c r="L139" s="53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="2" customFormat="1" ht="25.65" customHeight="1">
      <c r="A140" s="36"/>
      <c r="B140" s="37"/>
      <c r="C140" s="28" t="s">
        <v>23</v>
      </c>
      <c r="D140" s="36"/>
      <c r="E140" s="36"/>
      <c r="F140" s="23" t="str">
        <f>E15</f>
        <v>Mestská časť Bratislava - Rača</v>
      </c>
      <c r="G140" s="36"/>
      <c r="H140" s="36"/>
      <c r="I140" s="28" t="s">
        <v>29</v>
      </c>
      <c r="J140" s="32" t="str">
        <f>E21</f>
        <v>RB ARCHITECTS s.r.o.</v>
      </c>
      <c r="K140" s="36"/>
      <c r="L140" s="53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</row>
    <row r="141" s="2" customFormat="1" ht="15.15" customHeight="1">
      <c r="A141" s="36"/>
      <c r="B141" s="37"/>
      <c r="C141" s="28" t="s">
        <v>27</v>
      </c>
      <c r="D141" s="36"/>
      <c r="E141" s="36"/>
      <c r="F141" s="23" t="str">
        <f>IF(E18="","",E18)</f>
        <v>Vyplň údaj</v>
      </c>
      <c r="G141" s="36"/>
      <c r="H141" s="36"/>
      <c r="I141" s="28" t="s">
        <v>32</v>
      </c>
      <c r="J141" s="32" t="str">
        <f>E24</f>
        <v>Ing. Hornok</v>
      </c>
      <c r="K141" s="36"/>
      <c r="L141" s="53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</row>
    <row r="142" s="2" customFormat="1" ht="10.32" customHeight="1">
      <c r="A142" s="36"/>
      <c r="B142" s="37"/>
      <c r="C142" s="36"/>
      <c r="D142" s="36"/>
      <c r="E142" s="36"/>
      <c r="F142" s="36"/>
      <c r="G142" s="36"/>
      <c r="H142" s="36"/>
      <c r="I142" s="36"/>
      <c r="J142" s="36"/>
      <c r="K142" s="36"/>
      <c r="L142" s="53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  <row r="143" s="11" customFormat="1" ht="29.28" customHeight="1">
      <c r="A143" s="172"/>
      <c r="B143" s="173"/>
      <c r="C143" s="174" t="s">
        <v>142</v>
      </c>
      <c r="D143" s="175" t="s">
        <v>63</v>
      </c>
      <c r="E143" s="175" t="s">
        <v>59</v>
      </c>
      <c r="F143" s="175" t="s">
        <v>60</v>
      </c>
      <c r="G143" s="175" t="s">
        <v>143</v>
      </c>
      <c r="H143" s="175" t="s">
        <v>144</v>
      </c>
      <c r="I143" s="175" t="s">
        <v>145</v>
      </c>
      <c r="J143" s="176" t="s">
        <v>121</v>
      </c>
      <c r="K143" s="177" t="s">
        <v>146</v>
      </c>
      <c r="L143" s="178"/>
      <c r="M143" s="84" t="s">
        <v>1</v>
      </c>
      <c r="N143" s="85" t="s">
        <v>42</v>
      </c>
      <c r="O143" s="85" t="s">
        <v>147</v>
      </c>
      <c r="P143" s="85" t="s">
        <v>148</v>
      </c>
      <c r="Q143" s="85" t="s">
        <v>149</v>
      </c>
      <c r="R143" s="85" t="s">
        <v>150</v>
      </c>
      <c r="S143" s="85" t="s">
        <v>151</v>
      </c>
      <c r="T143" s="86" t="s">
        <v>152</v>
      </c>
      <c r="U143" s="172"/>
      <c r="V143" s="172"/>
      <c r="W143" s="172"/>
      <c r="X143" s="172"/>
      <c r="Y143" s="172"/>
      <c r="Z143" s="172"/>
      <c r="AA143" s="172"/>
      <c r="AB143" s="172"/>
      <c r="AC143" s="172"/>
      <c r="AD143" s="172"/>
      <c r="AE143" s="172"/>
    </row>
    <row r="144" s="2" customFormat="1" ht="22.8" customHeight="1">
      <c r="A144" s="36"/>
      <c r="B144" s="37"/>
      <c r="C144" s="91" t="s">
        <v>118</v>
      </c>
      <c r="D144" s="36"/>
      <c r="E144" s="36"/>
      <c r="F144" s="36"/>
      <c r="G144" s="36"/>
      <c r="H144" s="36"/>
      <c r="I144" s="36"/>
      <c r="J144" s="179">
        <f>BK144</f>
        <v>0</v>
      </c>
      <c r="K144" s="36"/>
      <c r="L144" s="37"/>
      <c r="M144" s="87"/>
      <c r="N144" s="71"/>
      <c r="O144" s="88"/>
      <c r="P144" s="180">
        <f>P145+P198+P311</f>
        <v>0</v>
      </c>
      <c r="Q144" s="88"/>
      <c r="R144" s="180">
        <f>R145+R198+R311</f>
        <v>381.98583708000001</v>
      </c>
      <c r="S144" s="88"/>
      <c r="T144" s="181">
        <f>T145+T198+T311</f>
        <v>221.11224200000001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77</v>
      </c>
      <c r="AU144" s="15" t="s">
        <v>123</v>
      </c>
      <c r="BK144" s="182">
        <f>BK145+BK198+BK311</f>
        <v>0</v>
      </c>
    </row>
    <row r="145" s="12" customFormat="1" ht="25.92" customHeight="1">
      <c r="A145" s="12"/>
      <c r="B145" s="183"/>
      <c r="C145" s="12"/>
      <c r="D145" s="184" t="s">
        <v>77</v>
      </c>
      <c r="E145" s="185" t="s">
        <v>153</v>
      </c>
      <c r="F145" s="185" t="s">
        <v>154</v>
      </c>
      <c r="G145" s="12"/>
      <c r="H145" s="12"/>
      <c r="I145" s="186"/>
      <c r="J145" s="161">
        <f>BK145</f>
        <v>0</v>
      </c>
      <c r="K145" s="12"/>
      <c r="L145" s="183"/>
      <c r="M145" s="187"/>
      <c r="N145" s="188"/>
      <c r="O145" s="188"/>
      <c r="P145" s="189">
        <f>P146+P152+P160+P176+P196</f>
        <v>0</v>
      </c>
      <c r="Q145" s="188"/>
      <c r="R145" s="189">
        <f>R146+R152+R160+R176+R196</f>
        <v>346.46112269999998</v>
      </c>
      <c r="S145" s="188"/>
      <c r="T145" s="190">
        <f>T146+T152+T160+T176+T196</f>
        <v>220.30373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84" t="s">
        <v>86</v>
      </c>
      <c r="AT145" s="191" t="s">
        <v>77</v>
      </c>
      <c r="AU145" s="191" t="s">
        <v>78</v>
      </c>
      <c r="AY145" s="184" t="s">
        <v>155</v>
      </c>
      <c r="BK145" s="192">
        <f>BK146+BK152+BK160+BK176+BK196</f>
        <v>0</v>
      </c>
    </row>
    <row r="146" s="12" customFormat="1" ht="22.8" customHeight="1">
      <c r="A146" s="12"/>
      <c r="B146" s="183"/>
      <c r="C146" s="12"/>
      <c r="D146" s="184" t="s">
        <v>77</v>
      </c>
      <c r="E146" s="193" t="s">
        <v>86</v>
      </c>
      <c r="F146" s="193" t="s">
        <v>156</v>
      </c>
      <c r="G146" s="12"/>
      <c r="H146" s="12"/>
      <c r="I146" s="186"/>
      <c r="J146" s="194">
        <f>BK146</f>
        <v>0</v>
      </c>
      <c r="K146" s="12"/>
      <c r="L146" s="183"/>
      <c r="M146" s="187"/>
      <c r="N146" s="188"/>
      <c r="O146" s="188"/>
      <c r="P146" s="189">
        <f>SUM(P147:P151)</f>
        <v>0</v>
      </c>
      <c r="Q146" s="188"/>
      <c r="R146" s="189">
        <f>SUM(R147:R151)</f>
        <v>0</v>
      </c>
      <c r="S146" s="188"/>
      <c r="T146" s="190">
        <f>SUM(T147:T151)</f>
        <v>194.69999999999999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84" t="s">
        <v>86</v>
      </c>
      <c r="AT146" s="191" t="s">
        <v>77</v>
      </c>
      <c r="AU146" s="191" t="s">
        <v>86</v>
      </c>
      <c r="AY146" s="184" t="s">
        <v>155</v>
      </c>
      <c r="BK146" s="192">
        <f>SUM(BK147:BK151)</f>
        <v>0</v>
      </c>
    </row>
    <row r="147" s="2" customFormat="1" ht="33" customHeight="1">
      <c r="A147" s="36"/>
      <c r="B147" s="164"/>
      <c r="C147" s="195" t="s">
        <v>396</v>
      </c>
      <c r="D147" s="195" t="s">
        <v>158</v>
      </c>
      <c r="E147" s="196" t="s">
        <v>397</v>
      </c>
      <c r="F147" s="197" t="s">
        <v>398</v>
      </c>
      <c r="G147" s="198" t="s">
        <v>228</v>
      </c>
      <c r="H147" s="199">
        <v>295</v>
      </c>
      <c r="I147" s="200"/>
      <c r="J147" s="201">
        <f>ROUND(I147*H147,2)</f>
        <v>0</v>
      </c>
      <c r="K147" s="202"/>
      <c r="L147" s="37"/>
      <c r="M147" s="203" t="s">
        <v>1</v>
      </c>
      <c r="N147" s="204" t="s">
        <v>44</v>
      </c>
      <c r="O147" s="75"/>
      <c r="P147" s="205">
        <f>O147*H147</f>
        <v>0</v>
      </c>
      <c r="Q147" s="205">
        <v>0</v>
      </c>
      <c r="R147" s="205">
        <f>Q147*H147</f>
        <v>0</v>
      </c>
      <c r="S147" s="205">
        <v>0.5</v>
      </c>
      <c r="T147" s="206">
        <f>S147*H147</f>
        <v>147.5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7" t="s">
        <v>162</v>
      </c>
      <c r="AT147" s="207" t="s">
        <v>158</v>
      </c>
      <c r="AU147" s="207" t="s">
        <v>134</v>
      </c>
      <c r="AY147" s="15" t="s">
        <v>155</v>
      </c>
      <c r="BE147" s="125">
        <f>IF(N147="základná",J147,0)</f>
        <v>0</v>
      </c>
      <c r="BF147" s="125">
        <f>IF(N147="znížená",J147,0)</f>
        <v>0</v>
      </c>
      <c r="BG147" s="125">
        <f>IF(N147="zákl. prenesená",J147,0)</f>
        <v>0</v>
      </c>
      <c r="BH147" s="125">
        <f>IF(N147="zníž. prenesená",J147,0)</f>
        <v>0</v>
      </c>
      <c r="BI147" s="125">
        <f>IF(N147="nulová",J147,0)</f>
        <v>0</v>
      </c>
      <c r="BJ147" s="15" t="s">
        <v>134</v>
      </c>
      <c r="BK147" s="125">
        <f>ROUND(I147*H147,2)</f>
        <v>0</v>
      </c>
      <c r="BL147" s="15" t="s">
        <v>162</v>
      </c>
      <c r="BM147" s="207" t="s">
        <v>399</v>
      </c>
    </row>
    <row r="148" s="2" customFormat="1" ht="21.75" customHeight="1">
      <c r="A148" s="36"/>
      <c r="B148" s="164"/>
      <c r="C148" s="195" t="s">
        <v>400</v>
      </c>
      <c r="D148" s="195" t="s">
        <v>158</v>
      </c>
      <c r="E148" s="196" t="s">
        <v>401</v>
      </c>
      <c r="F148" s="197" t="s">
        <v>402</v>
      </c>
      <c r="G148" s="198" t="s">
        <v>228</v>
      </c>
      <c r="H148" s="199">
        <v>295</v>
      </c>
      <c r="I148" s="200"/>
      <c r="J148" s="201">
        <f>ROUND(I148*H148,2)</f>
        <v>0</v>
      </c>
      <c r="K148" s="202"/>
      <c r="L148" s="37"/>
      <c r="M148" s="203" t="s">
        <v>1</v>
      </c>
      <c r="N148" s="204" t="s">
        <v>44</v>
      </c>
      <c r="O148" s="75"/>
      <c r="P148" s="205">
        <f>O148*H148</f>
        <v>0</v>
      </c>
      <c r="Q148" s="205">
        <v>0</v>
      </c>
      <c r="R148" s="205">
        <f>Q148*H148</f>
        <v>0</v>
      </c>
      <c r="S148" s="205">
        <v>0.16</v>
      </c>
      <c r="T148" s="206">
        <f>S148*H148</f>
        <v>47.200000000000003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7" t="s">
        <v>162</v>
      </c>
      <c r="AT148" s="207" t="s">
        <v>158</v>
      </c>
      <c r="AU148" s="207" t="s">
        <v>134</v>
      </c>
      <c r="AY148" s="15" t="s">
        <v>155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134</v>
      </c>
      <c r="BK148" s="125">
        <f>ROUND(I148*H148,2)</f>
        <v>0</v>
      </c>
      <c r="BL148" s="15" t="s">
        <v>162</v>
      </c>
      <c r="BM148" s="207" t="s">
        <v>403</v>
      </c>
    </row>
    <row r="149" s="2" customFormat="1" ht="21.75" customHeight="1">
      <c r="A149" s="36"/>
      <c r="B149" s="164"/>
      <c r="C149" s="195" t="s">
        <v>404</v>
      </c>
      <c r="D149" s="195" t="s">
        <v>158</v>
      </c>
      <c r="E149" s="196" t="s">
        <v>405</v>
      </c>
      <c r="F149" s="197" t="s">
        <v>406</v>
      </c>
      <c r="G149" s="198" t="s">
        <v>161</v>
      </c>
      <c r="H149" s="199">
        <v>28.890000000000001</v>
      </c>
      <c r="I149" s="200"/>
      <c r="J149" s="201">
        <f>ROUND(I149*H149,2)</f>
        <v>0</v>
      </c>
      <c r="K149" s="202"/>
      <c r="L149" s="37"/>
      <c r="M149" s="203" t="s">
        <v>1</v>
      </c>
      <c r="N149" s="204" t="s">
        <v>44</v>
      </c>
      <c r="O149" s="75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7" t="s">
        <v>162</v>
      </c>
      <c r="AT149" s="207" t="s">
        <v>158</v>
      </c>
      <c r="AU149" s="207" t="s">
        <v>134</v>
      </c>
      <c r="AY149" s="15" t="s">
        <v>155</v>
      </c>
      <c r="BE149" s="125">
        <f>IF(N149="základná",J149,0)</f>
        <v>0</v>
      </c>
      <c r="BF149" s="125">
        <f>IF(N149="znížená",J149,0)</f>
        <v>0</v>
      </c>
      <c r="BG149" s="125">
        <f>IF(N149="zákl. prenesená",J149,0)</f>
        <v>0</v>
      </c>
      <c r="BH149" s="125">
        <f>IF(N149="zníž. prenesená",J149,0)</f>
        <v>0</v>
      </c>
      <c r="BI149" s="125">
        <f>IF(N149="nulová",J149,0)</f>
        <v>0</v>
      </c>
      <c r="BJ149" s="15" t="s">
        <v>134</v>
      </c>
      <c r="BK149" s="125">
        <f>ROUND(I149*H149,2)</f>
        <v>0</v>
      </c>
      <c r="BL149" s="15" t="s">
        <v>162</v>
      </c>
      <c r="BM149" s="207" t="s">
        <v>407</v>
      </c>
    </row>
    <row r="150" s="2" customFormat="1" ht="21.75" customHeight="1">
      <c r="A150" s="36"/>
      <c r="B150" s="164"/>
      <c r="C150" s="195" t="s">
        <v>408</v>
      </c>
      <c r="D150" s="195" t="s">
        <v>158</v>
      </c>
      <c r="E150" s="196" t="s">
        <v>177</v>
      </c>
      <c r="F150" s="197" t="s">
        <v>178</v>
      </c>
      <c r="G150" s="198" t="s">
        <v>161</v>
      </c>
      <c r="H150" s="199">
        <v>28.890000000000001</v>
      </c>
      <c r="I150" s="200"/>
      <c r="J150" s="201">
        <f>ROUND(I150*H150,2)</f>
        <v>0</v>
      </c>
      <c r="K150" s="202"/>
      <c r="L150" s="37"/>
      <c r="M150" s="203" t="s">
        <v>1</v>
      </c>
      <c r="N150" s="204" t="s">
        <v>44</v>
      </c>
      <c r="O150" s="75"/>
      <c r="P150" s="205">
        <f>O150*H150</f>
        <v>0</v>
      </c>
      <c r="Q150" s="205">
        <v>0</v>
      </c>
      <c r="R150" s="205">
        <f>Q150*H150</f>
        <v>0</v>
      </c>
      <c r="S150" s="205">
        <v>0</v>
      </c>
      <c r="T150" s="20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7" t="s">
        <v>162</v>
      </c>
      <c r="AT150" s="207" t="s">
        <v>158</v>
      </c>
      <c r="AU150" s="207" t="s">
        <v>134</v>
      </c>
      <c r="AY150" s="15" t="s">
        <v>155</v>
      </c>
      <c r="BE150" s="125">
        <f>IF(N150="základná",J150,0)</f>
        <v>0</v>
      </c>
      <c r="BF150" s="125">
        <f>IF(N150="znížená",J150,0)</f>
        <v>0</v>
      </c>
      <c r="BG150" s="125">
        <f>IF(N150="zákl. prenesená",J150,0)</f>
        <v>0</v>
      </c>
      <c r="BH150" s="125">
        <f>IF(N150="zníž. prenesená",J150,0)</f>
        <v>0</v>
      </c>
      <c r="BI150" s="125">
        <f>IF(N150="nulová",J150,0)</f>
        <v>0</v>
      </c>
      <c r="BJ150" s="15" t="s">
        <v>134</v>
      </c>
      <c r="BK150" s="125">
        <f>ROUND(I150*H150,2)</f>
        <v>0</v>
      </c>
      <c r="BL150" s="15" t="s">
        <v>162</v>
      </c>
      <c r="BM150" s="207" t="s">
        <v>409</v>
      </c>
    </row>
    <row r="151" s="2" customFormat="1" ht="21.75" customHeight="1">
      <c r="A151" s="36"/>
      <c r="B151" s="164"/>
      <c r="C151" s="195" t="s">
        <v>410</v>
      </c>
      <c r="D151" s="195" t="s">
        <v>158</v>
      </c>
      <c r="E151" s="196" t="s">
        <v>198</v>
      </c>
      <c r="F151" s="197" t="s">
        <v>199</v>
      </c>
      <c r="G151" s="198" t="s">
        <v>161</v>
      </c>
      <c r="H151" s="199">
        <v>28.890000000000001</v>
      </c>
      <c r="I151" s="200"/>
      <c r="J151" s="201">
        <f>ROUND(I151*H151,2)</f>
        <v>0</v>
      </c>
      <c r="K151" s="202"/>
      <c r="L151" s="37"/>
      <c r="M151" s="203" t="s">
        <v>1</v>
      </c>
      <c r="N151" s="204" t="s">
        <v>44</v>
      </c>
      <c r="O151" s="75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7" t="s">
        <v>162</v>
      </c>
      <c r="AT151" s="207" t="s">
        <v>158</v>
      </c>
      <c r="AU151" s="207" t="s">
        <v>134</v>
      </c>
      <c r="AY151" s="15" t="s">
        <v>155</v>
      </c>
      <c r="BE151" s="125">
        <f>IF(N151="základná",J151,0)</f>
        <v>0</v>
      </c>
      <c r="BF151" s="125">
        <f>IF(N151="znížená",J151,0)</f>
        <v>0</v>
      </c>
      <c r="BG151" s="125">
        <f>IF(N151="zákl. prenesená",J151,0)</f>
        <v>0</v>
      </c>
      <c r="BH151" s="125">
        <f>IF(N151="zníž. prenesená",J151,0)</f>
        <v>0</v>
      </c>
      <c r="BI151" s="125">
        <f>IF(N151="nulová",J151,0)</f>
        <v>0</v>
      </c>
      <c r="BJ151" s="15" t="s">
        <v>134</v>
      </c>
      <c r="BK151" s="125">
        <f>ROUND(I151*H151,2)</f>
        <v>0</v>
      </c>
      <c r="BL151" s="15" t="s">
        <v>162</v>
      </c>
      <c r="BM151" s="207" t="s">
        <v>411</v>
      </c>
    </row>
    <row r="152" s="12" customFormat="1" ht="22.8" customHeight="1">
      <c r="A152" s="12"/>
      <c r="B152" s="183"/>
      <c r="C152" s="12"/>
      <c r="D152" s="184" t="s">
        <v>77</v>
      </c>
      <c r="E152" s="193" t="s">
        <v>206</v>
      </c>
      <c r="F152" s="193" t="s">
        <v>412</v>
      </c>
      <c r="G152" s="12"/>
      <c r="H152" s="12"/>
      <c r="I152" s="186"/>
      <c r="J152" s="194">
        <f>BK152</f>
        <v>0</v>
      </c>
      <c r="K152" s="12"/>
      <c r="L152" s="183"/>
      <c r="M152" s="187"/>
      <c r="N152" s="188"/>
      <c r="O152" s="188"/>
      <c r="P152" s="189">
        <f>SUM(P153:P159)</f>
        <v>0</v>
      </c>
      <c r="Q152" s="188"/>
      <c r="R152" s="189">
        <f>SUM(R153:R159)</f>
        <v>306.98089999999996</v>
      </c>
      <c r="S152" s="188"/>
      <c r="T152" s="190">
        <f>SUM(T153:T159)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84" t="s">
        <v>86</v>
      </c>
      <c r="AT152" s="191" t="s">
        <v>77</v>
      </c>
      <c r="AU152" s="191" t="s">
        <v>86</v>
      </c>
      <c r="AY152" s="184" t="s">
        <v>155</v>
      </c>
      <c r="BK152" s="192">
        <f>SUM(BK153:BK159)</f>
        <v>0</v>
      </c>
    </row>
    <row r="153" s="2" customFormat="1" ht="33" customHeight="1">
      <c r="A153" s="36"/>
      <c r="B153" s="164"/>
      <c r="C153" s="195" t="s">
        <v>210</v>
      </c>
      <c r="D153" s="195" t="s">
        <v>158</v>
      </c>
      <c r="E153" s="196" t="s">
        <v>413</v>
      </c>
      <c r="F153" s="197" t="s">
        <v>414</v>
      </c>
      <c r="G153" s="198" t="s">
        <v>228</v>
      </c>
      <c r="H153" s="199">
        <v>50</v>
      </c>
      <c r="I153" s="200"/>
      <c r="J153" s="201">
        <f>ROUND(I153*H153,2)</f>
        <v>0</v>
      </c>
      <c r="K153" s="202"/>
      <c r="L153" s="37"/>
      <c r="M153" s="203" t="s">
        <v>1</v>
      </c>
      <c r="N153" s="204" t="s">
        <v>44</v>
      </c>
      <c r="O153" s="75"/>
      <c r="P153" s="205">
        <f>O153*H153</f>
        <v>0</v>
      </c>
      <c r="Q153" s="205">
        <v>0.54647999999999997</v>
      </c>
      <c r="R153" s="205">
        <f>Q153*H153</f>
        <v>27.323999999999998</v>
      </c>
      <c r="S153" s="205">
        <v>0</v>
      </c>
      <c r="T153" s="20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7" t="s">
        <v>162</v>
      </c>
      <c r="AT153" s="207" t="s">
        <v>158</v>
      </c>
      <c r="AU153" s="207" t="s">
        <v>134</v>
      </c>
      <c r="AY153" s="15" t="s">
        <v>155</v>
      </c>
      <c r="BE153" s="125">
        <f>IF(N153="základná",J153,0)</f>
        <v>0</v>
      </c>
      <c r="BF153" s="125">
        <f>IF(N153="znížená",J153,0)</f>
        <v>0</v>
      </c>
      <c r="BG153" s="125">
        <f>IF(N153="zákl. prenesená",J153,0)</f>
        <v>0</v>
      </c>
      <c r="BH153" s="125">
        <f>IF(N153="zníž. prenesená",J153,0)</f>
        <v>0</v>
      </c>
      <c r="BI153" s="125">
        <f>IF(N153="nulová",J153,0)</f>
        <v>0</v>
      </c>
      <c r="BJ153" s="15" t="s">
        <v>134</v>
      </c>
      <c r="BK153" s="125">
        <f>ROUND(I153*H153,2)</f>
        <v>0</v>
      </c>
      <c r="BL153" s="15" t="s">
        <v>162</v>
      </c>
      <c r="BM153" s="207" t="s">
        <v>415</v>
      </c>
    </row>
    <row r="154" s="2" customFormat="1" ht="33" customHeight="1">
      <c r="A154" s="36"/>
      <c r="B154" s="164"/>
      <c r="C154" s="195" t="s">
        <v>416</v>
      </c>
      <c r="D154" s="195" t="s">
        <v>158</v>
      </c>
      <c r="E154" s="196" t="s">
        <v>417</v>
      </c>
      <c r="F154" s="197" t="s">
        <v>418</v>
      </c>
      <c r="G154" s="198" t="s">
        <v>228</v>
      </c>
      <c r="H154" s="199">
        <v>20</v>
      </c>
      <c r="I154" s="200"/>
      <c r="J154" s="201">
        <f>ROUND(I154*H154,2)</f>
        <v>0</v>
      </c>
      <c r="K154" s="202"/>
      <c r="L154" s="37"/>
      <c r="M154" s="203" t="s">
        <v>1</v>
      </c>
      <c r="N154" s="204" t="s">
        <v>44</v>
      </c>
      <c r="O154" s="75"/>
      <c r="P154" s="205">
        <f>O154*H154</f>
        <v>0</v>
      </c>
      <c r="Q154" s="205">
        <v>0.58696000000000004</v>
      </c>
      <c r="R154" s="205">
        <f>Q154*H154</f>
        <v>11.7392</v>
      </c>
      <c r="S154" s="205">
        <v>0</v>
      </c>
      <c r="T154" s="20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7" t="s">
        <v>162</v>
      </c>
      <c r="AT154" s="207" t="s">
        <v>158</v>
      </c>
      <c r="AU154" s="207" t="s">
        <v>134</v>
      </c>
      <c r="AY154" s="15" t="s">
        <v>155</v>
      </c>
      <c r="BE154" s="125">
        <f>IF(N154="základná",J154,0)</f>
        <v>0</v>
      </c>
      <c r="BF154" s="125">
        <f>IF(N154="znížená",J154,0)</f>
        <v>0</v>
      </c>
      <c r="BG154" s="125">
        <f>IF(N154="zákl. prenesená",J154,0)</f>
        <v>0</v>
      </c>
      <c r="BH154" s="125">
        <f>IF(N154="zníž. prenesená",J154,0)</f>
        <v>0</v>
      </c>
      <c r="BI154" s="125">
        <f>IF(N154="nulová",J154,0)</f>
        <v>0</v>
      </c>
      <c r="BJ154" s="15" t="s">
        <v>134</v>
      </c>
      <c r="BK154" s="125">
        <f>ROUND(I154*H154,2)</f>
        <v>0</v>
      </c>
      <c r="BL154" s="15" t="s">
        <v>162</v>
      </c>
      <c r="BM154" s="207" t="s">
        <v>419</v>
      </c>
    </row>
    <row r="155" s="2" customFormat="1" ht="33" customHeight="1">
      <c r="A155" s="36"/>
      <c r="B155" s="164"/>
      <c r="C155" s="195" t="s">
        <v>86</v>
      </c>
      <c r="D155" s="195" t="s">
        <v>158</v>
      </c>
      <c r="E155" s="196" t="s">
        <v>420</v>
      </c>
      <c r="F155" s="197" t="s">
        <v>421</v>
      </c>
      <c r="G155" s="198" t="s">
        <v>228</v>
      </c>
      <c r="H155" s="199">
        <v>160</v>
      </c>
      <c r="I155" s="200"/>
      <c r="J155" s="201">
        <f>ROUND(I155*H155,2)</f>
        <v>0</v>
      </c>
      <c r="K155" s="202"/>
      <c r="L155" s="37"/>
      <c r="M155" s="203" t="s">
        <v>1</v>
      </c>
      <c r="N155" s="204" t="s">
        <v>44</v>
      </c>
      <c r="O155" s="75"/>
      <c r="P155" s="205">
        <f>O155*H155</f>
        <v>0</v>
      </c>
      <c r="Q155" s="205">
        <v>0.60719999999999996</v>
      </c>
      <c r="R155" s="205">
        <f>Q155*H155</f>
        <v>97.151999999999987</v>
      </c>
      <c r="S155" s="205">
        <v>0</v>
      </c>
      <c r="T155" s="20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7" t="s">
        <v>162</v>
      </c>
      <c r="AT155" s="207" t="s">
        <v>158</v>
      </c>
      <c r="AU155" s="207" t="s">
        <v>134</v>
      </c>
      <c r="AY155" s="15" t="s">
        <v>155</v>
      </c>
      <c r="BE155" s="125">
        <f>IF(N155="základná",J155,0)</f>
        <v>0</v>
      </c>
      <c r="BF155" s="125">
        <f>IF(N155="znížená",J155,0)</f>
        <v>0</v>
      </c>
      <c r="BG155" s="125">
        <f>IF(N155="zákl. prenesená",J155,0)</f>
        <v>0</v>
      </c>
      <c r="BH155" s="125">
        <f>IF(N155="zníž. prenesená",J155,0)</f>
        <v>0</v>
      </c>
      <c r="BI155" s="125">
        <f>IF(N155="nulová",J155,0)</f>
        <v>0</v>
      </c>
      <c r="BJ155" s="15" t="s">
        <v>134</v>
      </c>
      <c r="BK155" s="125">
        <f>ROUND(I155*H155,2)</f>
        <v>0</v>
      </c>
      <c r="BL155" s="15" t="s">
        <v>162</v>
      </c>
      <c r="BM155" s="207" t="s">
        <v>422</v>
      </c>
    </row>
    <row r="156" s="2" customFormat="1" ht="21.75" customHeight="1">
      <c r="A156" s="36"/>
      <c r="B156" s="164"/>
      <c r="C156" s="195" t="s">
        <v>134</v>
      </c>
      <c r="D156" s="195" t="s">
        <v>158</v>
      </c>
      <c r="E156" s="196" t="s">
        <v>423</v>
      </c>
      <c r="F156" s="197" t="s">
        <v>424</v>
      </c>
      <c r="G156" s="198" t="s">
        <v>228</v>
      </c>
      <c r="H156" s="199">
        <v>210</v>
      </c>
      <c r="I156" s="200"/>
      <c r="J156" s="201">
        <f>ROUND(I156*H156,2)</f>
        <v>0</v>
      </c>
      <c r="K156" s="202"/>
      <c r="L156" s="37"/>
      <c r="M156" s="203" t="s">
        <v>1</v>
      </c>
      <c r="N156" s="204" t="s">
        <v>44</v>
      </c>
      <c r="O156" s="75"/>
      <c r="P156" s="205">
        <f>O156*H156</f>
        <v>0</v>
      </c>
      <c r="Q156" s="205">
        <v>0.26375999999999999</v>
      </c>
      <c r="R156" s="205">
        <f>Q156*H156</f>
        <v>55.389600000000002</v>
      </c>
      <c r="S156" s="205">
        <v>0</v>
      </c>
      <c r="T156" s="20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7" t="s">
        <v>162</v>
      </c>
      <c r="AT156" s="207" t="s">
        <v>158</v>
      </c>
      <c r="AU156" s="207" t="s">
        <v>134</v>
      </c>
      <c r="AY156" s="15" t="s">
        <v>155</v>
      </c>
      <c r="BE156" s="125">
        <f>IF(N156="základná",J156,0)</f>
        <v>0</v>
      </c>
      <c r="BF156" s="125">
        <f>IF(N156="znížená",J156,0)</f>
        <v>0</v>
      </c>
      <c r="BG156" s="125">
        <f>IF(N156="zákl. prenesená",J156,0)</f>
        <v>0</v>
      </c>
      <c r="BH156" s="125">
        <f>IF(N156="zníž. prenesená",J156,0)</f>
        <v>0</v>
      </c>
      <c r="BI156" s="125">
        <f>IF(N156="nulová",J156,0)</f>
        <v>0</v>
      </c>
      <c r="BJ156" s="15" t="s">
        <v>134</v>
      </c>
      <c r="BK156" s="125">
        <f>ROUND(I156*H156,2)</f>
        <v>0</v>
      </c>
      <c r="BL156" s="15" t="s">
        <v>162</v>
      </c>
      <c r="BM156" s="207" t="s">
        <v>425</v>
      </c>
    </row>
    <row r="157" s="2" customFormat="1" ht="33" customHeight="1">
      <c r="A157" s="36"/>
      <c r="B157" s="164"/>
      <c r="C157" s="195" t="s">
        <v>426</v>
      </c>
      <c r="D157" s="195" t="s">
        <v>158</v>
      </c>
      <c r="E157" s="196" t="s">
        <v>427</v>
      </c>
      <c r="F157" s="197" t="s">
        <v>428</v>
      </c>
      <c r="G157" s="198" t="s">
        <v>228</v>
      </c>
      <c r="H157" s="199">
        <v>105</v>
      </c>
      <c r="I157" s="200"/>
      <c r="J157" s="201">
        <f>ROUND(I157*H157,2)</f>
        <v>0</v>
      </c>
      <c r="K157" s="202"/>
      <c r="L157" s="37"/>
      <c r="M157" s="203" t="s">
        <v>1</v>
      </c>
      <c r="N157" s="204" t="s">
        <v>44</v>
      </c>
      <c r="O157" s="75"/>
      <c r="P157" s="205">
        <f>O157*H157</f>
        <v>0</v>
      </c>
      <c r="Q157" s="205">
        <v>0.34961999999999999</v>
      </c>
      <c r="R157" s="205">
        <f>Q157*H157</f>
        <v>36.710099999999997</v>
      </c>
      <c r="S157" s="205">
        <v>0</v>
      </c>
      <c r="T157" s="20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7" t="s">
        <v>162</v>
      </c>
      <c r="AT157" s="207" t="s">
        <v>158</v>
      </c>
      <c r="AU157" s="207" t="s">
        <v>134</v>
      </c>
      <c r="AY157" s="15" t="s">
        <v>155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5" t="s">
        <v>134</v>
      </c>
      <c r="BK157" s="125">
        <f>ROUND(I157*H157,2)</f>
        <v>0</v>
      </c>
      <c r="BL157" s="15" t="s">
        <v>162</v>
      </c>
      <c r="BM157" s="207" t="s">
        <v>429</v>
      </c>
    </row>
    <row r="158" s="2" customFormat="1" ht="33" customHeight="1">
      <c r="A158" s="36"/>
      <c r="B158" s="164"/>
      <c r="C158" s="195" t="s">
        <v>238</v>
      </c>
      <c r="D158" s="195" t="s">
        <v>158</v>
      </c>
      <c r="E158" s="196" t="s">
        <v>430</v>
      </c>
      <c r="F158" s="197" t="s">
        <v>431</v>
      </c>
      <c r="G158" s="198" t="s">
        <v>228</v>
      </c>
      <c r="H158" s="199">
        <v>160</v>
      </c>
      <c r="I158" s="200"/>
      <c r="J158" s="201">
        <f>ROUND(I158*H158,2)</f>
        <v>0</v>
      </c>
      <c r="K158" s="202"/>
      <c r="L158" s="37"/>
      <c r="M158" s="203" t="s">
        <v>1</v>
      </c>
      <c r="N158" s="204" t="s">
        <v>44</v>
      </c>
      <c r="O158" s="75"/>
      <c r="P158" s="205">
        <f>O158*H158</f>
        <v>0</v>
      </c>
      <c r="Q158" s="205">
        <v>0.37459999999999999</v>
      </c>
      <c r="R158" s="205">
        <f>Q158*H158</f>
        <v>59.936</v>
      </c>
      <c r="S158" s="205">
        <v>0</v>
      </c>
      <c r="T158" s="20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7" t="s">
        <v>162</v>
      </c>
      <c r="AT158" s="207" t="s">
        <v>158</v>
      </c>
      <c r="AU158" s="207" t="s">
        <v>134</v>
      </c>
      <c r="AY158" s="15" t="s">
        <v>155</v>
      </c>
      <c r="BE158" s="125">
        <f>IF(N158="základná",J158,0)</f>
        <v>0</v>
      </c>
      <c r="BF158" s="125">
        <f>IF(N158="znížená",J158,0)</f>
        <v>0</v>
      </c>
      <c r="BG158" s="125">
        <f>IF(N158="zákl. prenesená",J158,0)</f>
        <v>0</v>
      </c>
      <c r="BH158" s="125">
        <f>IF(N158="zníž. prenesená",J158,0)</f>
        <v>0</v>
      </c>
      <c r="BI158" s="125">
        <f>IF(N158="nulová",J158,0)</f>
        <v>0</v>
      </c>
      <c r="BJ158" s="15" t="s">
        <v>134</v>
      </c>
      <c r="BK158" s="125">
        <f>ROUND(I158*H158,2)</f>
        <v>0</v>
      </c>
      <c r="BL158" s="15" t="s">
        <v>162</v>
      </c>
      <c r="BM158" s="207" t="s">
        <v>432</v>
      </c>
    </row>
    <row r="159" s="2" customFormat="1" ht="33" customHeight="1">
      <c r="A159" s="36"/>
      <c r="B159" s="164"/>
      <c r="C159" s="195" t="s">
        <v>433</v>
      </c>
      <c r="D159" s="195" t="s">
        <v>158</v>
      </c>
      <c r="E159" s="196" t="s">
        <v>434</v>
      </c>
      <c r="F159" s="197" t="s">
        <v>435</v>
      </c>
      <c r="G159" s="198" t="s">
        <v>228</v>
      </c>
      <c r="H159" s="199">
        <v>50</v>
      </c>
      <c r="I159" s="200"/>
      <c r="J159" s="201">
        <f>ROUND(I159*H159,2)</f>
        <v>0</v>
      </c>
      <c r="K159" s="202"/>
      <c r="L159" s="37"/>
      <c r="M159" s="203" t="s">
        <v>1</v>
      </c>
      <c r="N159" s="204" t="s">
        <v>44</v>
      </c>
      <c r="O159" s="75"/>
      <c r="P159" s="205">
        <f>O159*H159</f>
        <v>0</v>
      </c>
      <c r="Q159" s="205">
        <v>0.37459999999999999</v>
      </c>
      <c r="R159" s="205">
        <f>Q159*H159</f>
        <v>18.73</v>
      </c>
      <c r="S159" s="205">
        <v>0</v>
      </c>
      <c r="T159" s="20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7" t="s">
        <v>162</v>
      </c>
      <c r="AT159" s="207" t="s">
        <v>158</v>
      </c>
      <c r="AU159" s="207" t="s">
        <v>134</v>
      </c>
      <c r="AY159" s="15" t="s">
        <v>155</v>
      </c>
      <c r="BE159" s="125">
        <f>IF(N159="základná",J159,0)</f>
        <v>0</v>
      </c>
      <c r="BF159" s="125">
        <f>IF(N159="znížená",J159,0)</f>
        <v>0</v>
      </c>
      <c r="BG159" s="125">
        <f>IF(N159="zákl. prenesená",J159,0)</f>
        <v>0</v>
      </c>
      <c r="BH159" s="125">
        <f>IF(N159="zníž. prenesená",J159,0)</f>
        <v>0</v>
      </c>
      <c r="BI159" s="125">
        <f>IF(N159="nulová",J159,0)</f>
        <v>0</v>
      </c>
      <c r="BJ159" s="15" t="s">
        <v>134</v>
      </c>
      <c r="BK159" s="125">
        <f>ROUND(I159*H159,2)</f>
        <v>0</v>
      </c>
      <c r="BL159" s="15" t="s">
        <v>162</v>
      </c>
      <c r="BM159" s="207" t="s">
        <v>436</v>
      </c>
    </row>
    <row r="160" s="12" customFormat="1" ht="22.8" customHeight="1">
      <c r="A160" s="12"/>
      <c r="B160" s="183"/>
      <c r="C160" s="12"/>
      <c r="D160" s="184" t="s">
        <v>77</v>
      </c>
      <c r="E160" s="193" t="s">
        <v>362</v>
      </c>
      <c r="F160" s="193" t="s">
        <v>437</v>
      </c>
      <c r="G160" s="12"/>
      <c r="H160" s="12"/>
      <c r="I160" s="186"/>
      <c r="J160" s="194">
        <f>BK160</f>
        <v>0</v>
      </c>
      <c r="K160" s="12"/>
      <c r="L160" s="183"/>
      <c r="M160" s="187"/>
      <c r="N160" s="188"/>
      <c r="O160" s="188"/>
      <c r="P160" s="189">
        <f>SUM(P161:P175)</f>
        <v>0</v>
      </c>
      <c r="Q160" s="188"/>
      <c r="R160" s="189">
        <f>SUM(R161:R175)</f>
        <v>24.111066800000003</v>
      </c>
      <c r="S160" s="188"/>
      <c r="T160" s="190">
        <f>SUM(T161:T175)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84" t="s">
        <v>86</v>
      </c>
      <c r="AT160" s="191" t="s">
        <v>77</v>
      </c>
      <c r="AU160" s="191" t="s">
        <v>86</v>
      </c>
      <c r="AY160" s="184" t="s">
        <v>155</v>
      </c>
      <c r="BK160" s="192">
        <f>SUM(BK161:BK175)</f>
        <v>0</v>
      </c>
    </row>
    <row r="161" s="2" customFormat="1" ht="33" customHeight="1">
      <c r="A161" s="36"/>
      <c r="B161" s="164"/>
      <c r="C161" s="195" t="s">
        <v>438</v>
      </c>
      <c r="D161" s="195" t="s">
        <v>158</v>
      </c>
      <c r="E161" s="196" t="s">
        <v>439</v>
      </c>
      <c r="F161" s="197" t="s">
        <v>440</v>
      </c>
      <c r="G161" s="198" t="s">
        <v>228</v>
      </c>
      <c r="H161" s="199">
        <v>152.03</v>
      </c>
      <c r="I161" s="200"/>
      <c r="J161" s="201">
        <f>ROUND(I161*H161,2)</f>
        <v>0</v>
      </c>
      <c r="K161" s="202"/>
      <c r="L161" s="37"/>
      <c r="M161" s="203" t="s">
        <v>1</v>
      </c>
      <c r="N161" s="204" t="s">
        <v>44</v>
      </c>
      <c r="O161" s="75"/>
      <c r="P161" s="205">
        <f>O161*H161</f>
        <v>0</v>
      </c>
      <c r="Q161" s="205">
        <v>0.0062100000000000002</v>
      </c>
      <c r="R161" s="205">
        <f>Q161*H161</f>
        <v>0.94410630000000006</v>
      </c>
      <c r="S161" s="205">
        <v>0</v>
      </c>
      <c r="T161" s="20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7" t="s">
        <v>162</v>
      </c>
      <c r="AT161" s="207" t="s">
        <v>158</v>
      </c>
      <c r="AU161" s="207" t="s">
        <v>134</v>
      </c>
      <c r="AY161" s="15" t="s">
        <v>155</v>
      </c>
      <c r="BE161" s="125">
        <f>IF(N161="základná",J161,0)</f>
        <v>0</v>
      </c>
      <c r="BF161" s="125">
        <f>IF(N161="znížená",J161,0)</f>
        <v>0</v>
      </c>
      <c r="BG161" s="125">
        <f>IF(N161="zákl. prenesená",J161,0)</f>
        <v>0</v>
      </c>
      <c r="BH161" s="125">
        <f>IF(N161="zníž. prenesená",J161,0)</f>
        <v>0</v>
      </c>
      <c r="BI161" s="125">
        <f>IF(N161="nulová",J161,0)</f>
        <v>0</v>
      </c>
      <c r="BJ161" s="15" t="s">
        <v>134</v>
      </c>
      <c r="BK161" s="125">
        <f>ROUND(I161*H161,2)</f>
        <v>0</v>
      </c>
      <c r="BL161" s="15" t="s">
        <v>162</v>
      </c>
      <c r="BM161" s="207" t="s">
        <v>441</v>
      </c>
    </row>
    <row r="162" s="2" customFormat="1" ht="21.75" customHeight="1">
      <c r="A162" s="36"/>
      <c r="B162" s="164"/>
      <c r="C162" s="195" t="s">
        <v>442</v>
      </c>
      <c r="D162" s="195" t="s">
        <v>158</v>
      </c>
      <c r="E162" s="196" t="s">
        <v>443</v>
      </c>
      <c r="F162" s="197" t="s">
        <v>444</v>
      </c>
      <c r="G162" s="198" t="s">
        <v>228</v>
      </c>
      <c r="H162" s="199">
        <v>152.03</v>
      </c>
      <c r="I162" s="200"/>
      <c r="J162" s="201">
        <f>ROUND(I162*H162,2)</f>
        <v>0</v>
      </c>
      <c r="K162" s="202"/>
      <c r="L162" s="37"/>
      <c r="M162" s="203" t="s">
        <v>1</v>
      </c>
      <c r="N162" s="204" t="s">
        <v>44</v>
      </c>
      <c r="O162" s="75"/>
      <c r="P162" s="205">
        <f>O162*H162</f>
        <v>0</v>
      </c>
      <c r="Q162" s="205">
        <v>0.01375</v>
      </c>
      <c r="R162" s="205">
        <f>Q162*H162</f>
        <v>2.0904125000000002</v>
      </c>
      <c r="S162" s="205">
        <v>0</v>
      </c>
      <c r="T162" s="20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7" t="s">
        <v>162</v>
      </c>
      <c r="AT162" s="207" t="s">
        <v>158</v>
      </c>
      <c r="AU162" s="207" t="s">
        <v>134</v>
      </c>
      <c r="AY162" s="15" t="s">
        <v>155</v>
      </c>
      <c r="BE162" s="125">
        <f>IF(N162="základná",J162,0)</f>
        <v>0</v>
      </c>
      <c r="BF162" s="125">
        <f>IF(N162="znížená",J162,0)</f>
        <v>0</v>
      </c>
      <c r="BG162" s="125">
        <f>IF(N162="zákl. prenesená",J162,0)</f>
        <v>0</v>
      </c>
      <c r="BH162" s="125">
        <f>IF(N162="zníž. prenesená",J162,0)</f>
        <v>0</v>
      </c>
      <c r="BI162" s="125">
        <f>IF(N162="nulová",J162,0)</f>
        <v>0</v>
      </c>
      <c r="BJ162" s="15" t="s">
        <v>134</v>
      </c>
      <c r="BK162" s="125">
        <f>ROUND(I162*H162,2)</f>
        <v>0</v>
      </c>
      <c r="BL162" s="15" t="s">
        <v>162</v>
      </c>
      <c r="BM162" s="207" t="s">
        <v>445</v>
      </c>
    </row>
    <row r="163" s="2" customFormat="1" ht="21.75" customHeight="1">
      <c r="A163" s="36"/>
      <c r="B163" s="164"/>
      <c r="C163" s="195" t="s">
        <v>446</v>
      </c>
      <c r="D163" s="195" t="s">
        <v>158</v>
      </c>
      <c r="E163" s="196" t="s">
        <v>447</v>
      </c>
      <c r="F163" s="197" t="s">
        <v>448</v>
      </c>
      <c r="G163" s="198" t="s">
        <v>228</v>
      </c>
      <c r="H163" s="199">
        <v>32</v>
      </c>
      <c r="I163" s="200"/>
      <c r="J163" s="201">
        <f>ROUND(I163*H163,2)</f>
        <v>0</v>
      </c>
      <c r="K163" s="202"/>
      <c r="L163" s="37"/>
      <c r="M163" s="203" t="s">
        <v>1</v>
      </c>
      <c r="N163" s="204" t="s">
        <v>44</v>
      </c>
      <c r="O163" s="75"/>
      <c r="P163" s="205">
        <f>O163*H163</f>
        <v>0</v>
      </c>
      <c r="Q163" s="205">
        <v>0.035869999999999999</v>
      </c>
      <c r="R163" s="205">
        <f>Q163*H163</f>
        <v>1.14784</v>
      </c>
      <c r="S163" s="205">
        <v>0</v>
      </c>
      <c r="T163" s="20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7" t="s">
        <v>162</v>
      </c>
      <c r="AT163" s="207" t="s">
        <v>158</v>
      </c>
      <c r="AU163" s="207" t="s">
        <v>134</v>
      </c>
      <c r="AY163" s="15" t="s">
        <v>155</v>
      </c>
      <c r="BE163" s="125">
        <f>IF(N163="základná",J163,0)</f>
        <v>0</v>
      </c>
      <c r="BF163" s="125">
        <f>IF(N163="znížená",J163,0)</f>
        <v>0</v>
      </c>
      <c r="BG163" s="125">
        <f>IF(N163="zákl. prenesená",J163,0)</f>
        <v>0</v>
      </c>
      <c r="BH163" s="125">
        <f>IF(N163="zníž. prenesená",J163,0)</f>
        <v>0</v>
      </c>
      <c r="BI163" s="125">
        <f>IF(N163="nulová",J163,0)</f>
        <v>0</v>
      </c>
      <c r="BJ163" s="15" t="s">
        <v>134</v>
      </c>
      <c r="BK163" s="125">
        <f>ROUND(I163*H163,2)</f>
        <v>0</v>
      </c>
      <c r="BL163" s="15" t="s">
        <v>162</v>
      </c>
      <c r="BM163" s="207" t="s">
        <v>449</v>
      </c>
    </row>
    <row r="164" s="2" customFormat="1" ht="21.75" customHeight="1">
      <c r="A164" s="36"/>
      <c r="B164" s="164"/>
      <c r="C164" s="195" t="s">
        <v>450</v>
      </c>
      <c r="D164" s="195" t="s">
        <v>158</v>
      </c>
      <c r="E164" s="196" t="s">
        <v>451</v>
      </c>
      <c r="F164" s="197" t="s">
        <v>452</v>
      </c>
      <c r="G164" s="198" t="s">
        <v>228</v>
      </c>
      <c r="H164" s="199">
        <v>32</v>
      </c>
      <c r="I164" s="200"/>
      <c r="J164" s="201">
        <f>ROUND(I164*H164,2)</f>
        <v>0</v>
      </c>
      <c r="K164" s="202"/>
      <c r="L164" s="37"/>
      <c r="M164" s="203" t="s">
        <v>1</v>
      </c>
      <c r="N164" s="204" t="s">
        <v>44</v>
      </c>
      <c r="O164" s="75"/>
      <c r="P164" s="205">
        <f>O164*H164</f>
        <v>0</v>
      </c>
      <c r="Q164" s="205">
        <v>0.037560000000000003</v>
      </c>
      <c r="R164" s="205">
        <f>Q164*H164</f>
        <v>1.2019200000000001</v>
      </c>
      <c r="S164" s="205">
        <v>0</v>
      </c>
      <c r="T164" s="20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7" t="s">
        <v>162</v>
      </c>
      <c r="AT164" s="207" t="s">
        <v>158</v>
      </c>
      <c r="AU164" s="207" t="s">
        <v>134</v>
      </c>
      <c r="AY164" s="15" t="s">
        <v>155</v>
      </c>
      <c r="BE164" s="125">
        <f>IF(N164="základná",J164,0)</f>
        <v>0</v>
      </c>
      <c r="BF164" s="125">
        <f>IF(N164="znížená",J164,0)</f>
        <v>0</v>
      </c>
      <c r="BG164" s="125">
        <f>IF(N164="zákl. prenesená",J164,0)</f>
        <v>0</v>
      </c>
      <c r="BH164" s="125">
        <f>IF(N164="zníž. prenesená",J164,0)</f>
        <v>0</v>
      </c>
      <c r="BI164" s="125">
        <f>IF(N164="nulová",J164,0)</f>
        <v>0</v>
      </c>
      <c r="BJ164" s="15" t="s">
        <v>134</v>
      </c>
      <c r="BK164" s="125">
        <f>ROUND(I164*H164,2)</f>
        <v>0</v>
      </c>
      <c r="BL164" s="15" t="s">
        <v>162</v>
      </c>
      <c r="BM164" s="207" t="s">
        <v>453</v>
      </c>
    </row>
    <row r="165" s="2" customFormat="1" ht="21.75" customHeight="1">
      <c r="A165" s="36"/>
      <c r="B165" s="164"/>
      <c r="C165" s="195" t="s">
        <v>454</v>
      </c>
      <c r="D165" s="195" t="s">
        <v>158</v>
      </c>
      <c r="E165" s="196" t="s">
        <v>455</v>
      </c>
      <c r="F165" s="197" t="s">
        <v>456</v>
      </c>
      <c r="G165" s="198" t="s">
        <v>228</v>
      </c>
      <c r="H165" s="199">
        <v>249</v>
      </c>
      <c r="I165" s="200"/>
      <c r="J165" s="201">
        <f>ROUND(I165*H165,2)</f>
        <v>0</v>
      </c>
      <c r="K165" s="202"/>
      <c r="L165" s="37"/>
      <c r="M165" s="203" t="s">
        <v>1</v>
      </c>
      <c r="N165" s="204" t="s">
        <v>44</v>
      </c>
      <c r="O165" s="75"/>
      <c r="P165" s="205">
        <f>O165*H165</f>
        <v>0</v>
      </c>
      <c r="Q165" s="205">
        <v>0.00023000000000000001</v>
      </c>
      <c r="R165" s="205">
        <f>Q165*H165</f>
        <v>0.057270000000000001</v>
      </c>
      <c r="S165" s="205">
        <v>0</v>
      </c>
      <c r="T165" s="20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7" t="s">
        <v>162</v>
      </c>
      <c r="AT165" s="207" t="s">
        <v>158</v>
      </c>
      <c r="AU165" s="207" t="s">
        <v>134</v>
      </c>
      <c r="AY165" s="15" t="s">
        <v>155</v>
      </c>
      <c r="BE165" s="125">
        <f>IF(N165="základná",J165,0)</f>
        <v>0</v>
      </c>
      <c r="BF165" s="125">
        <f>IF(N165="znížená",J165,0)</f>
        <v>0</v>
      </c>
      <c r="BG165" s="125">
        <f>IF(N165="zákl. prenesená",J165,0)</f>
        <v>0</v>
      </c>
      <c r="BH165" s="125">
        <f>IF(N165="zníž. prenesená",J165,0)</f>
        <v>0</v>
      </c>
      <c r="BI165" s="125">
        <f>IF(N165="nulová",J165,0)</f>
        <v>0</v>
      </c>
      <c r="BJ165" s="15" t="s">
        <v>134</v>
      </c>
      <c r="BK165" s="125">
        <f>ROUND(I165*H165,2)</f>
        <v>0</v>
      </c>
      <c r="BL165" s="15" t="s">
        <v>162</v>
      </c>
      <c r="BM165" s="207" t="s">
        <v>457</v>
      </c>
    </row>
    <row r="166" s="2" customFormat="1" ht="21.75" customHeight="1">
      <c r="A166" s="36"/>
      <c r="B166" s="164"/>
      <c r="C166" s="195" t="s">
        <v>458</v>
      </c>
      <c r="D166" s="195" t="s">
        <v>158</v>
      </c>
      <c r="E166" s="196" t="s">
        <v>459</v>
      </c>
      <c r="F166" s="197" t="s">
        <v>460</v>
      </c>
      <c r="G166" s="198" t="s">
        <v>228</v>
      </c>
      <c r="H166" s="199">
        <v>249</v>
      </c>
      <c r="I166" s="200"/>
      <c r="J166" s="201">
        <f>ROUND(I166*H166,2)</f>
        <v>0</v>
      </c>
      <c r="K166" s="202"/>
      <c r="L166" s="37"/>
      <c r="M166" s="203" t="s">
        <v>1</v>
      </c>
      <c r="N166" s="204" t="s">
        <v>44</v>
      </c>
      <c r="O166" s="75"/>
      <c r="P166" s="205">
        <f>O166*H166</f>
        <v>0</v>
      </c>
      <c r="Q166" s="205">
        <v>0.0049300000000000004</v>
      </c>
      <c r="R166" s="205">
        <f>Q166*H166</f>
        <v>1.2275700000000001</v>
      </c>
      <c r="S166" s="205">
        <v>0</v>
      </c>
      <c r="T166" s="20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7" t="s">
        <v>162</v>
      </c>
      <c r="AT166" s="207" t="s">
        <v>158</v>
      </c>
      <c r="AU166" s="207" t="s">
        <v>134</v>
      </c>
      <c r="AY166" s="15" t="s">
        <v>155</v>
      </c>
      <c r="BE166" s="125">
        <f>IF(N166="základná",J166,0)</f>
        <v>0</v>
      </c>
      <c r="BF166" s="125">
        <f>IF(N166="znížená",J166,0)</f>
        <v>0</v>
      </c>
      <c r="BG166" s="125">
        <f>IF(N166="zákl. prenesená",J166,0)</f>
        <v>0</v>
      </c>
      <c r="BH166" s="125">
        <f>IF(N166="zníž. prenesená",J166,0)</f>
        <v>0</v>
      </c>
      <c r="BI166" s="125">
        <f>IF(N166="nulová",J166,0)</f>
        <v>0</v>
      </c>
      <c r="BJ166" s="15" t="s">
        <v>134</v>
      </c>
      <c r="BK166" s="125">
        <f>ROUND(I166*H166,2)</f>
        <v>0</v>
      </c>
      <c r="BL166" s="15" t="s">
        <v>162</v>
      </c>
      <c r="BM166" s="207" t="s">
        <v>461</v>
      </c>
    </row>
    <row r="167" s="2" customFormat="1" ht="21.75" customHeight="1">
      <c r="A167" s="36"/>
      <c r="B167" s="164"/>
      <c r="C167" s="195" t="s">
        <v>462</v>
      </c>
      <c r="D167" s="195" t="s">
        <v>158</v>
      </c>
      <c r="E167" s="196" t="s">
        <v>463</v>
      </c>
      <c r="F167" s="197" t="s">
        <v>464</v>
      </c>
      <c r="G167" s="198" t="s">
        <v>228</v>
      </c>
      <c r="H167" s="199">
        <v>249</v>
      </c>
      <c r="I167" s="200"/>
      <c r="J167" s="201">
        <f>ROUND(I167*H167,2)</f>
        <v>0</v>
      </c>
      <c r="K167" s="202"/>
      <c r="L167" s="37"/>
      <c r="M167" s="203" t="s">
        <v>1</v>
      </c>
      <c r="N167" s="204" t="s">
        <v>44</v>
      </c>
      <c r="O167" s="75"/>
      <c r="P167" s="205">
        <f>O167*H167</f>
        <v>0</v>
      </c>
      <c r="Q167" s="205">
        <v>0.01312</v>
      </c>
      <c r="R167" s="205">
        <f>Q167*H167</f>
        <v>3.26688</v>
      </c>
      <c r="S167" s="205">
        <v>0</v>
      </c>
      <c r="T167" s="20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7" t="s">
        <v>162</v>
      </c>
      <c r="AT167" s="207" t="s">
        <v>158</v>
      </c>
      <c r="AU167" s="207" t="s">
        <v>134</v>
      </c>
      <c r="AY167" s="15" t="s">
        <v>155</v>
      </c>
      <c r="BE167" s="125">
        <f>IF(N167="základná",J167,0)</f>
        <v>0</v>
      </c>
      <c r="BF167" s="125">
        <f>IF(N167="znížená",J167,0)</f>
        <v>0</v>
      </c>
      <c r="BG167" s="125">
        <f>IF(N167="zákl. prenesená",J167,0)</f>
        <v>0</v>
      </c>
      <c r="BH167" s="125">
        <f>IF(N167="zníž. prenesená",J167,0)</f>
        <v>0</v>
      </c>
      <c r="BI167" s="125">
        <f>IF(N167="nulová",J167,0)</f>
        <v>0</v>
      </c>
      <c r="BJ167" s="15" t="s">
        <v>134</v>
      </c>
      <c r="BK167" s="125">
        <f>ROUND(I167*H167,2)</f>
        <v>0</v>
      </c>
      <c r="BL167" s="15" t="s">
        <v>162</v>
      </c>
      <c r="BM167" s="207" t="s">
        <v>465</v>
      </c>
    </row>
    <row r="168" s="2" customFormat="1" ht="44.25" customHeight="1">
      <c r="A168" s="36"/>
      <c r="B168" s="164"/>
      <c r="C168" s="195" t="s">
        <v>466</v>
      </c>
      <c r="D168" s="195" t="s">
        <v>158</v>
      </c>
      <c r="E168" s="196" t="s">
        <v>467</v>
      </c>
      <c r="F168" s="197" t="s">
        <v>468</v>
      </c>
      <c r="G168" s="198" t="s">
        <v>228</v>
      </c>
      <c r="H168" s="199">
        <v>94</v>
      </c>
      <c r="I168" s="200"/>
      <c r="J168" s="201">
        <f>ROUND(I168*H168,2)</f>
        <v>0</v>
      </c>
      <c r="K168" s="202"/>
      <c r="L168" s="37"/>
      <c r="M168" s="203" t="s">
        <v>1</v>
      </c>
      <c r="N168" s="204" t="s">
        <v>44</v>
      </c>
      <c r="O168" s="75"/>
      <c r="P168" s="205">
        <f>O168*H168</f>
        <v>0</v>
      </c>
      <c r="Q168" s="205">
        <v>0.0071000000000000004</v>
      </c>
      <c r="R168" s="205">
        <f>Q168*H168</f>
        <v>0.66739999999999999</v>
      </c>
      <c r="S168" s="205">
        <v>0</v>
      </c>
      <c r="T168" s="20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7" t="s">
        <v>162</v>
      </c>
      <c r="AT168" s="207" t="s">
        <v>158</v>
      </c>
      <c r="AU168" s="207" t="s">
        <v>134</v>
      </c>
      <c r="AY168" s="15" t="s">
        <v>155</v>
      </c>
      <c r="BE168" s="125">
        <f>IF(N168="základná",J168,0)</f>
        <v>0</v>
      </c>
      <c r="BF168" s="125">
        <f>IF(N168="znížená",J168,0)</f>
        <v>0</v>
      </c>
      <c r="BG168" s="125">
        <f>IF(N168="zákl. prenesená",J168,0)</f>
        <v>0</v>
      </c>
      <c r="BH168" s="125">
        <f>IF(N168="zníž. prenesená",J168,0)</f>
        <v>0</v>
      </c>
      <c r="BI168" s="125">
        <f>IF(N168="nulová",J168,0)</f>
        <v>0</v>
      </c>
      <c r="BJ168" s="15" t="s">
        <v>134</v>
      </c>
      <c r="BK168" s="125">
        <f>ROUND(I168*H168,2)</f>
        <v>0</v>
      </c>
      <c r="BL168" s="15" t="s">
        <v>162</v>
      </c>
      <c r="BM168" s="207" t="s">
        <v>469</v>
      </c>
    </row>
    <row r="169" s="2" customFormat="1" ht="16.5" customHeight="1">
      <c r="A169" s="36"/>
      <c r="B169" s="164"/>
      <c r="C169" s="222" t="s">
        <v>470</v>
      </c>
      <c r="D169" s="222" t="s">
        <v>366</v>
      </c>
      <c r="E169" s="223" t="s">
        <v>471</v>
      </c>
      <c r="F169" s="224" t="s">
        <v>472</v>
      </c>
      <c r="G169" s="225" t="s">
        <v>228</v>
      </c>
      <c r="H169" s="226">
        <v>98.700000000000003</v>
      </c>
      <c r="I169" s="227"/>
      <c r="J169" s="228">
        <f>ROUND(I169*H169,2)</f>
        <v>0</v>
      </c>
      <c r="K169" s="229"/>
      <c r="L169" s="230"/>
      <c r="M169" s="231" t="s">
        <v>1</v>
      </c>
      <c r="N169" s="232" t="s">
        <v>44</v>
      </c>
      <c r="O169" s="75"/>
      <c r="P169" s="205">
        <f>O169*H169</f>
        <v>0</v>
      </c>
      <c r="Q169" s="205">
        <v>0.0146</v>
      </c>
      <c r="R169" s="205">
        <f>Q169*H169</f>
        <v>1.44102</v>
      </c>
      <c r="S169" s="205">
        <v>0</v>
      </c>
      <c r="T169" s="20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7" t="s">
        <v>244</v>
      </c>
      <c r="AT169" s="207" t="s">
        <v>366</v>
      </c>
      <c r="AU169" s="207" t="s">
        <v>134</v>
      </c>
      <c r="AY169" s="15" t="s">
        <v>155</v>
      </c>
      <c r="BE169" s="125">
        <f>IF(N169="základná",J169,0)</f>
        <v>0</v>
      </c>
      <c r="BF169" s="125">
        <f>IF(N169="znížená",J169,0)</f>
        <v>0</v>
      </c>
      <c r="BG169" s="125">
        <f>IF(N169="zákl. prenesená",J169,0)</f>
        <v>0</v>
      </c>
      <c r="BH169" s="125">
        <f>IF(N169="zníž. prenesená",J169,0)</f>
        <v>0</v>
      </c>
      <c r="BI169" s="125">
        <f>IF(N169="nulová",J169,0)</f>
        <v>0</v>
      </c>
      <c r="BJ169" s="15" t="s">
        <v>134</v>
      </c>
      <c r="BK169" s="125">
        <f>ROUND(I169*H169,2)</f>
        <v>0</v>
      </c>
      <c r="BL169" s="15" t="s">
        <v>162</v>
      </c>
      <c r="BM169" s="207" t="s">
        <v>473</v>
      </c>
    </row>
    <row r="170" s="2" customFormat="1" ht="16.5" customHeight="1">
      <c r="A170" s="36"/>
      <c r="B170" s="164"/>
      <c r="C170" s="222" t="s">
        <v>474</v>
      </c>
      <c r="D170" s="222" t="s">
        <v>366</v>
      </c>
      <c r="E170" s="223" t="s">
        <v>475</v>
      </c>
      <c r="F170" s="224" t="s">
        <v>476</v>
      </c>
      <c r="G170" s="225" t="s">
        <v>228</v>
      </c>
      <c r="H170" s="226">
        <v>88.200000000000003</v>
      </c>
      <c r="I170" s="227"/>
      <c r="J170" s="228">
        <f>ROUND(I170*H170,2)</f>
        <v>0</v>
      </c>
      <c r="K170" s="229"/>
      <c r="L170" s="230"/>
      <c r="M170" s="231" t="s">
        <v>1</v>
      </c>
      <c r="N170" s="232" t="s">
        <v>44</v>
      </c>
      <c r="O170" s="75"/>
      <c r="P170" s="205">
        <f>O170*H170</f>
        <v>0</v>
      </c>
      <c r="Q170" s="205">
        <v>0.0146</v>
      </c>
      <c r="R170" s="205">
        <f>Q170*H170</f>
        <v>1.28772</v>
      </c>
      <c r="S170" s="205">
        <v>0</v>
      </c>
      <c r="T170" s="20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7" t="s">
        <v>244</v>
      </c>
      <c r="AT170" s="207" t="s">
        <v>366</v>
      </c>
      <c r="AU170" s="207" t="s">
        <v>134</v>
      </c>
      <c r="AY170" s="15" t="s">
        <v>155</v>
      </c>
      <c r="BE170" s="125">
        <f>IF(N170="základná",J170,0)</f>
        <v>0</v>
      </c>
      <c r="BF170" s="125">
        <f>IF(N170="znížená",J170,0)</f>
        <v>0</v>
      </c>
      <c r="BG170" s="125">
        <f>IF(N170="zákl. prenesená",J170,0)</f>
        <v>0</v>
      </c>
      <c r="BH170" s="125">
        <f>IF(N170="zníž. prenesená",J170,0)</f>
        <v>0</v>
      </c>
      <c r="BI170" s="125">
        <f>IF(N170="nulová",J170,0)</f>
        <v>0</v>
      </c>
      <c r="BJ170" s="15" t="s">
        <v>134</v>
      </c>
      <c r="BK170" s="125">
        <f>ROUND(I170*H170,2)</f>
        <v>0</v>
      </c>
      <c r="BL170" s="15" t="s">
        <v>162</v>
      </c>
      <c r="BM170" s="207" t="s">
        <v>477</v>
      </c>
    </row>
    <row r="171" s="2" customFormat="1" ht="16.5" customHeight="1">
      <c r="A171" s="36"/>
      <c r="B171" s="164"/>
      <c r="C171" s="222" t="s">
        <v>478</v>
      </c>
      <c r="D171" s="222" t="s">
        <v>366</v>
      </c>
      <c r="E171" s="223" t="s">
        <v>479</v>
      </c>
      <c r="F171" s="224" t="s">
        <v>480</v>
      </c>
      <c r="G171" s="225" t="s">
        <v>228</v>
      </c>
      <c r="H171" s="226">
        <v>88.200000000000003</v>
      </c>
      <c r="I171" s="227"/>
      <c r="J171" s="228">
        <f>ROUND(I171*H171,2)</f>
        <v>0</v>
      </c>
      <c r="K171" s="229"/>
      <c r="L171" s="230"/>
      <c r="M171" s="231" t="s">
        <v>1</v>
      </c>
      <c r="N171" s="232" t="s">
        <v>44</v>
      </c>
      <c r="O171" s="75"/>
      <c r="P171" s="205">
        <f>O171*H171</f>
        <v>0</v>
      </c>
      <c r="Q171" s="205">
        <v>0.0146</v>
      </c>
      <c r="R171" s="205">
        <f>Q171*H171</f>
        <v>1.28772</v>
      </c>
      <c r="S171" s="205">
        <v>0</v>
      </c>
      <c r="T171" s="20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7" t="s">
        <v>244</v>
      </c>
      <c r="AT171" s="207" t="s">
        <v>366</v>
      </c>
      <c r="AU171" s="207" t="s">
        <v>134</v>
      </c>
      <c r="AY171" s="15" t="s">
        <v>155</v>
      </c>
      <c r="BE171" s="125">
        <f>IF(N171="základná",J171,0)</f>
        <v>0</v>
      </c>
      <c r="BF171" s="125">
        <f>IF(N171="znížená",J171,0)</f>
        <v>0</v>
      </c>
      <c r="BG171" s="125">
        <f>IF(N171="zákl. prenesená",J171,0)</f>
        <v>0</v>
      </c>
      <c r="BH171" s="125">
        <f>IF(N171="zníž. prenesená",J171,0)</f>
        <v>0</v>
      </c>
      <c r="BI171" s="125">
        <f>IF(N171="nulová",J171,0)</f>
        <v>0</v>
      </c>
      <c r="BJ171" s="15" t="s">
        <v>134</v>
      </c>
      <c r="BK171" s="125">
        <f>ROUND(I171*H171,2)</f>
        <v>0</v>
      </c>
      <c r="BL171" s="15" t="s">
        <v>162</v>
      </c>
      <c r="BM171" s="207" t="s">
        <v>481</v>
      </c>
    </row>
    <row r="172" s="2" customFormat="1" ht="21.75" customHeight="1">
      <c r="A172" s="36"/>
      <c r="B172" s="164"/>
      <c r="C172" s="195" t="s">
        <v>482</v>
      </c>
      <c r="D172" s="195" t="s">
        <v>158</v>
      </c>
      <c r="E172" s="196" t="s">
        <v>483</v>
      </c>
      <c r="F172" s="197" t="s">
        <v>484</v>
      </c>
      <c r="G172" s="198" t="s">
        <v>228</v>
      </c>
      <c r="H172" s="199">
        <v>24</v>
      </c>
      <c r="I172" s="200"/>
      <c r="J172" s="201">
        <f>ROUND(I172*H172,2)</f>
        <v>0</v>
      </c>
      <c r="K172" s="202"/>
      <c r="L172" s="37"/>
      <c r="M172" s="203" t="s">
        <v>1</v>
      </c>
      <c r="N172" s="204" t="s">
        <v>44</v>
      </c>
      <c r="O172" s="75"/>
      <c r="P172" s="205">
        <f>O172*H172</f>
        <v>0</v>
      </c>
      <c r="Q172" s="205">
        <v>0.0033</v>
      </c>
      <c r="R172" s="205">
        <f>Q172*H172</f>
        <v>0.079199999999999993</v>
      </c>
      <c r="S172" s="205">
        <v>0</v>
      </c>
      <c r="T172" s="20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7" t="s">
        <v>162</v>
      </c>
      <c r="AT172" s="207" t="s">
        <v>158</v>
      </c>
      <c r="AU172" s="207" t="s">
        <v>134</v>
      </c>
      <c r="AY172" s="15" t="s">
        <v>155</v>
      </c>
      <c r="BE172" s="125">
        <f>IF(N172="základná",J172,0)</f>
        <v>0</v>
      </c>
      <c r="BF172" s="125">
        <f>IF(N172="znížená",J172,0)</f>
        <v>0</v>
      </c>
      <c r="BG172" s="125">
        <f>IF(N172="zákl. prenesená",J172,0)</f>
        <v>0</v>
      </c>
      <c r="BH172" s="125">
        <f>IF(N172="zníž. prenesená",J172,0)</f>
        <v>0</v>
      </c>
      <c r="BI172" s="125">
        <f>IF(N172="nulová",J172,0)</f>
        <v>0</v>
      </c>
      <c r="BJ172" s="15" t="s">
        <v>134</v>
      </c>
      <c r="BK172" s="125">
        <f>ROUND(I172*H172,2)</f>
        <v>0</v>
      </c>
      <c r="BL172" s="15" t="s">
        <v>162</v>
      </c>
      <c r="BM172" s="207" t="s">
        <v>485</v>
      </c>
    </row>
    <row r="173" s="2" customFormat="1" ht="21.75" customHeight="1">
      <c r="A173" s="36"/>
      <c r="B173" s="164"/>
      <c r="C173" s="195" t="s">
        <v>486</v>
      </c>
      <c r="D173" s="195" t="s">
        <v>158</v>
      </c>
      <c r="E173" s="196" t="s">
        <v>487</v>
      </c>
      <c r="F173" s="197" t="s">
        <v>488</v>
      </c>
      <c r="G173" s="198" t="s">
        <v>228</v>
      </c>
      <c r="H173" s="199">
        <v>79.599999999999994</v>
      </c>
      <c r="I173" s="200"/>
      <c r="J173" s="201">
        <f>ROUND(I173*H173,2)</f>
        <v>0</v>
      </c>
      <c r="K173" s="202"/>
      <c r="L173" s="37"/>
      <c r="M173" s="203" t="s">
        <v>1</v>
      </c>
      <c r="N173" s="204" t="s">
        <v>44</v>
      </c>
      <c r="O173" s="75"/>
      <c r="P173" s="205">
        <f>O173*H173</f>
        <v>0</v>
      </c>
      <c r="Q173" s="205">
        <v>0.0033</v>
      </c>
      <c r="R173" s="205">
        <f>Q173*H173</f>
        <v>0.26267999999999997</v>
      </c>
      <c r="S173" s="205">
        <v>0</v>
      </c>
      <c r="T173" s="20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7" t="s">
        <v>162</v>
      </c>
      <c r="AT173" s="207" t="s">
        <v>158</v>
      </c>
      <c r="AU173" s="207" t="s">
        <v>134</v>
      </c>
      <c r="AY173" s="15" t="s">
        <v>155</v>
      </c>
      <c r="BE173" s="125">
        <f>IF(N173="základná",J173,0)</f>
        <v>0</v>
      </c>
      <c r="BF173" s="125">
        <f>IF(N173="znížená",J173,0)</f>
        <v>0</v>
      </c>
      <c r="BG173" s="125">
        <f>IF(N173="zákl. prenesená",J173,0)</f>
        <v>0</v>
      </c>
      <c r="BH173" s="125">
        <f>IF(N173="zníž. prenesená",J173,0)</f>
        <v>0</v>
      </c>
      <c r="BI173" s="125">
        <f>IF(N173="nulová",J173,0)</f>
        <v>0</v>
      </c>
      <c r="BJ173" s="15" t="s">
        <v>134</v>
      </c>
      <c r="BK173" s="125">
        <f>ROUND(I173*H173,2)</f>
        <v>0</v>
      </c>
      <c r="BL173" s="15" t="s">
        <v>162</v>
      </c>
      <c r="BM173" s="207" t="s">
        <v>489</v>
      </c>
    </row>
    <row r="174" s="2" customFormat="1" ht="33" customHeight="1">
      <c r="A174" s="36"/>
      <c r="B174" s="164"/>
      <c r="C174" s="195" t="s">
        <v>490</v>
      </c>
      <c r="D174" s="195" t="s">
        <v>158</v>
      </c>
      <c r="E174" s="196" t="s">
        <v>491</v>
      </c>
      <c r="F174" s="197" t="s">
        <v>492</v>
      </c>
      <c r="G174" s="198" t="s">
        <v>228</v>
      </c>
      <c r="H174" s="199">
        <v>31.800000000000001</v>
      </c>
      <c r="I174" s="200"/>
      <c r="J174" s="201">
        <f>ROUND(I174*H174,2)</f>
        <v>0</v>
      </c>
      <c r="K174" s="202"/>
      <c r="L174" s="37"/>
      <c r="M174" s="203" t="s">
        <v>1</v>
      </c>
      <c r="N174" s="204" t="s">
        <v>44</v>
      </c>
      <c r="O174" s="75"/>
      <c r="P174" s="205">
        <f>O174*H174</f>
        <v>0</v>
      </c>
      <c r="Q174" s="205">
        <v>0.01626</v>
      </c>
      <c r="R174" s="205">
        <f>Q174*H174</f>
        <v>0.51706799999999997</v>
      </c>
      <c r="S174" s="205">
        <v>0</v>
      </c>
      <c r="T174" s="20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7" t="s">
        <v>162</v>
      </c>
      <c r="AT174" s="207" t="s">
        <v>158</v>
      </c>
      <c r="AU174" s="207" t="s">
        <v>134</v>
      </c>
      <c r="AY174" s="15" t="s">
        <v>155</v>
      </c>
      <c r="BE174" s="125">
        <f>IF(N174="základná",J174,0)</f>
        <v>0</v>
      </c>
      <c r="BF174" s="125">
        <f>IF(N174="znížená",J174,0)</f>
        <v>0</v>
      </c>
      <c r="BG174" s="125">
        <f>IF(N174="zákl. prenesená",J174,0)</f>
        <v>0</v>
      </c>
      <c r="BH174" s="125">
        <f>IF(N174="zníž. prenesená",J174,0)</f>
        <v>0</v>
      </c>
      <c r="BI174" s="125">
        <f>IF(N174="nulová",J174,0)</f>
        <v>0</v>
      </c>
      <c r="BJ174" s="15" t="s">
        <v>134</v>
      </c>
      <c r="BK174" s="125">
        <f>ROUND(I174*H174,2)</f>
        <v>0</v>
      </c>
      <c r="BL174" s="15" t="s">
        <v>162</v>
      </c>
      <c r="BM174" s="207" t="s">
        <v>493</v>
      </c>
    </row>
    <row r="175" s="2" customFormat="1" ht="21.75" customHeight="1">
      <c r="A175" s="36"/>
      <c r="B175" s="164"/>
      <c r="C175" s="195" t="s">
        <v>494</v>
      </c>
      <c r="D175" s="195" t="s">
        <v>158</v>
      </c>
      <c r="E175" s="196" t="s">
        <v>495</v>
      </c>
      <c r="F175" s="197" t="s">
        <v>496</v>
      </c>
      <c r="G175" s="198" t="s">
        <v>228</v>
      </c>
      <c r="H175" s="199">
        <v>217</v>
      </c>
      <c r="I175" s="200"/>
      <c r="J175" s="201">
        <f>ROUND(I175*H175,2)</f>
        <v>0</v>
      </c>
      <c r="K175" s="202"/>
      <c r="L175" s="37"/>
      <c r="M175" s="203" t="s">
        <v>1</v>
      </c>
      <c r="N175" s="204" t="s">
        <v>44</v>
      </c>
      <c r="O175" s="75"/>
      <c r="P175" s="205">
        <f>O175*H175</f>
        <v>0</v>
      </c>
      <c r="Q175" s="205">
        <v>0.039780000000000003</v>
      </c>
      <c r="R175" s="205">
        <f>Q175*H175</f>
        <v>8.6322600000000005</v>
      </c>
      <c r="S175" s="205">
        <v>0</v>
      </c>
      <c r="T175" s="20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7" t="s">
        <v>162</v>
      </c>
      <c r="AT175" s="207" t="s">
        <v>158</v>
      </c>
      <c r="AU175" s="207" t="s">
        <v>134</v>
      </c>
      <c r="AY175" s="15" t="s">
        <v>155</v>
      </c>
      <c r="BE175" s="125">
        <f>IF(N175="základná",J175,0)</f>
        <v>0</v>
      </c>
      <c r="BF175" s="125">
        <f>IF(N175="znížená",J175,0)</f>
        <v>0</v>
      </c>
      <c r="BG175" s="125">
        <f>IF(N175="zákl. prenesená",J175,0)</f>
        <v>0</v>
      </c>
      <c r="BH175" s="125">
        <f>IF(N175="zníž. prenesená",J175,0)</f>
        <v>0</v>
      </c>
      <c r="BI175" s="125">
        <f>IF(N175="nulová",J175,0)</f>
        <v>0</v>
      </c>
      <c r="BJ175" s="15" t="s">
        <v>134</v>
      </c>
      <c r="BK175" s="125">
        <f>ROUND(I175*H175,2)</f>
        <v>0</v>
      </c>
      <c r="BL175" s="15" t="s">
        <v>162</v>
      </c>
      <c r="BM175" s="207" t="s">
        <v>497</v>
      </c>
    </row>
    <row r="176" s="12" customFormat="1" ht="22.8" customHeight="1">
      <c r="A176" s="12"/>
      <c r="B176" s="183"/>
      <c r="C176" s="12"/>
      <c r="D176" s="184" t="s">
        <v>77</v>
      </c>
      <c r="E176" s="193" t="s">
        <v>248</v>
      </c>
      <c r="F176" s="193" t="s">
        <v>343</v>
      </c>
      <c r="G176" s="12"/>
      <c r="H176" s="12"/>
      <c r="I176" s="186"/>
      <c r="J176" s="194">
        <f>BK176</f>
        <v>0</v>
      </c>
      <c r="K176" s="12"/>
      <c r="L176" s="183"/>
      <c r="M176" s="187"/>
      <c r="N176" s="188"/>
      <c r="O176" s="188"/>
      <c r="P176" s="189">
        <f>SUM(P177:P195)</f>
        <v>0</v>
      </c>
      <c r="Q176" s="188"/>
      <c r="R176" s="189">
        <f>SUM(R177:R195)</f>
        <v>15.369155899999999</v>
      </c>
      <c r="S176" s="188"/>
      <c r="T176" s="190">
        <f>SUM(T177:T195)</f>
        <v>25.603730000000006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84" t="s">
        <v>86</v>
      </c>
      <c r="AT176" s="191" t="s">
        <v>77</v>
      </c>
      <c r="AU176" s="191" t="s">
        <v>86</v>
      </c>
      <c r="AY176" s="184" t="s">
        <v>155</v>
      </c>
      <c r="BK176" s="192">
        <f>SUM(BK177:BK195)</f>
        <v>0</v>
      </c>
    </row>
    <row r="177" s="2" customFormat="1" ht="21.75" customHeight="1">
      <c r="A177" s="36"/>
      <c r="B177" s="164"/>
      <c r="C177" s="195" t="s">
        <v>162</v>
      </c>
      <c r="D177" s="195" t="s">
        <v>158</v>
      </c>
      <c r="E177" s="196" t="s">
        <v>498</v>
      </c>
      <c r="F177" s="197" t="s">
        <v>499</v>
      </c>
      <c r="G177" s="198" t="s">
        <v>500</v>
      </c>
      <c r="H177" s="199">
        <v>63</v>
      </c>
      <c r="I177" s="200"/>
      <c r="J177" s="201">
        <f>ROUND(I177*H177,2)</f>
        <v>0</v>
      </c>
      <c r="K177" s="202"/>
      <c r="L177" s="37"/>
      <c r="M177" s="203" t="s">
        <v>1</v>
      </c>
      <c r="N177" s="204" t="s">
        <v>44</v>
      </c>
      <c r="O177" s="75"/>
      <c r="P177" s="205">
        <f>O177*H177</f>
        <v>0</v>
      </c>
      <c r="Q177" s="205">
        <v>1.0000000000000001E-05</v>
      </c>
      <c r="R177" s="205">
        <f>Q177*H177</f>
        <v>0.00063000000000000003</v>
      </c>
      <c r="S177" s="205">
        <v>0</v>
      </c>
      <c r="T177" s="20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7" t="s">
        <v>162</v>
      </c>
      <c r="AT177" s="207" t="s">
        <v>158</v>
      </c>
      <c r="AU177" s="207" t="s">
        <v>134</v>
      </c>
      <c r="AY177" s="15" t="s">
        <v>155</v>
      </c>
      <c r="BE177" s="125">
        <f>IF(N177="základná",J177,0)</f>
        <v>0</v>
      </c>
      <c r="BF177" s="125">
        <f>IF(N177="znížená",J177,0)</f>
        <v>0</v>
      </c>
      <c r="BG177" s="125">
        <f>IF(N177="zákl. prenesená",J177,0)</f>
        <v>0</v>
      </c>
      <c r="BH177" s="125">
        <f>IF(N177="zníž. prenesená",J177,0)</f>
        <v>0</v>
      </c>
      <c r="BI177" s="125">
        <f>IF(N177="nulová",J177,0)</f>
        <v>0</v>
      </c>
      <c r="BJ177" s="15" t="s">
        <v>134</v>
      </c>
      <c r="BK177" s="125">
        <f>ROUND(I177*H177,2)</f>
        <v>0</v>
      </c>
      <c r="BL177" s="15" t="s">
        <v>162</v>
      </c>
      <c r="BM177" s="207" t="s">
        <v>501</v>
      </c>
    </row>
    <row r="178" s="2" customFormat="1" ht="16.5" customHeight="1">
      <c r="A178" s="36"/>
      <c r="B178" s="164"/>
      <c r="C178" s="195" t="s">
        <v>206</v>
      </c>
      <c r="D178" s="195" t="s">
        <v>158</v>
      </c>
      <c r="E178" s="196" t="s">
        <v>502</v>
      </c>
      <c r="F178" s="197" t="s">
        <v>503</v>
      </c>
      <c r="G178" s="198" t="s">
        <v>500</v>
      </c>
      <c r="H178" s="199">
        <v>63</v>
      </c>
      <c r="I178" s="200"/>
      <c r="J178" s="201">
        <f>ROUND(I178*H178,2)</f>
        <v>0</v>
      </c>
      <c r="K178" s="202"/>
      <c r="L178" s="37"/>
      <c r="M178" s="203" t="s">
        <v>1</v>
      </c>
      <c r="N178" s="204" t="s">
        <v>44</v>
      </c>
      <c r="O178" s="75"/>
      <c r="P178" s="205">
        <f>O178*H178</f>
        <v>0</v>
      </c>
      <c r="Q178" s="205">
        <v>0.00012999999999999999</v>
      </c>
      <c r="R178" s="205">
        <f>Q178*H178</f>
        <v>0.0081899999999999994</v>
      </c>
      <c r="S178" s="205">
        <v>0</v>
      </c>
      <c r="T178" s="20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7" t="s">
        <v>162</v>
      </c>
      <c r="AT178" s="207" t="s">
        <v>158</v>
      </c>
      <c r="AU178" s="207" t="s">
        <v>134</v>
      </c>
      <c r="AY178" s="15" t="s">
        <v>155</v>
      </c>
      <c r="BE178" s="125">
        <f>IF(N178="základná",J178,0)</f>
        <v>0</v>
      </c>
      <c r="BF178" s="125">
        <f>IF(N178="znížená",J178,0)</f>
        <v>0</v>
      </c>
      <c r="BG178" s="125">
        <f>IF(N178="zákl. prenesená",J178,0)</f>
        <v>0</v>
      </c>
      <c r="BH178" s="125">
        <f>IF(N178="zníž. prenesená",J178,0)</f>
        <v>0</v>
      </c>
      <c r="BI178" s="125">
        <f>IF(N178="nulová",J178,0)</f>
        <v>0</v>
      </c>
      <c r="BJ178" s="15" t="s">
        <v>134</v>
      </c>
      <c r="BK178" s="125">
        <f>ROUND(I178*H178,2)</f>
        <v>0</v>
      </c>
      <c r="BL178" s="15" t="s">
        <v>162</v>
      </c>
      <c r="BM178" s="207" t="s">
        <v>504</v>
      </c>
    </row>
    <row r="179" s="2" customFormat="1" ht="16.5" customHeight="1">
      <c r="A179" s="36"/>
      <c r="B179" s="164"/>
      <c r="C179" s="195" t="s">
        <v>362</v>
      </c>
      <c r="D179" s="195" t="s">
        <v>158</v>
      </c>
      <c r="E179" s="196" t="s">
        <v>505</v>
      </c>
      <c r="F179" s="197" t="s">
        <v>506</v>
      </c>
      <c r="G179" s="198" t="s">
        <v>500</v>
      </c>
      <c r="H179" s="199">
        <v>35</v>
      </c>
      <c r="I179" s="200"/>
      <c r="J179" s="201">
        <f>ROUND(I179*H179,2)</f>
        <v>0</v>
      </c>
      <c r="K179" s="202"/>
      <c r="L179" s="37"/>
      <c r="M179" s="203" t="s">
        <v>1</v>
      </c>
      <c r="N179" s="204" t="s">
        <v>44</v>
      </c>
      <c r="O179" s="75"/>
      <c r="P179" s="205">
        <f>O179*H179</f>
        <v>0</v>
      </c>
      <c r="Q179" s="205">
        <v>0.095390000000000003</v>
      </c>
      <c r="R179" s="205">
        <f>Q179*H179</f>
        <v>3.3386499999999999</v>
      </c>
      <c r="S179" s="205">
        <v>0</v>
      </c>
      <c r="T179" s="20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07" t="s">
        <v>162</v>
      </c>
      <c r="AT179" s="207" t="s">
        <v>158</v>
      </c>
      <c r="AU179" s="207" t="s">
        <v>134</v>
      </c>
      <c r="AY179" s="15" t="s">
        <v>155</v>
      </c>
      <c r="BE179" s="125">
        <f>IF(N179="základná",J179,0)</f>
        <v>0</v>
      </c>
      <c r="BF179" s="125">
        <f>IF(N179="znížená",J179,0)</f>
        <v>0</v>
      </c>
      <c r="BG179" s="125">
        <f>IF(N179="zákl. prenesená",J179,0)</f>
        <v>0</v>
      </c>
      <c r="BH179" s="125">
        <f>IF(N179="zníž. prenesená",J179,0)</f>
        <v>0</v>
      </c>
      <c r="BI179" s="125">
        <f>IF(N179="nulová",J179,0)</f>
        <v>0</v>
      </c>
      <c r="BJ179" s="15" t="s">
        <v>134</v>
      </c>
      <c r="BK179" s="125">
        <f>ROUND(I179*H179,2)</f>
        <v>0</v>
      </c>
      <c r="BL179" s="15" t="s">
        <v>162</v>
      </c>
      <c r="BM179" s="207" t="s">
        <v>507</v>
      </c>
    </row>
    <row r="180" s="2" customFormat="1" ht="21.75" customHeight="1">
      <c r="A180" s="36"/>
      <c r="B180" s="164"/>
      <c r="C180" s="222" t="s">
        <v>240</v>
      </c>
      <c r="D180" s="222" t="s">
        <v>366</v>
      </c>
      <c r="E180" s="223" t="s">
        <v>508</v>
      </c>
      <c r="F180" s="224" t="s">
        <v>509</v>
      </c>
      <c r="G180" s="225" t="s">
        <v>346</v>
      </c>
      <c r="H180" s="226">
        <v>35</v>
      </c>
      <c r="I180" s="227"/>
      <c r="J180" s="228">
        <f>ROUND(I180*H180,2)</f>
        <v>0</v>
      </c>
      <c r="K180" s="229"/>
      <c r="L180" s="230"/>
      <c r="M180" s="231" t="s">
        <v>1</v>
      </c>
      <c r="N180" s="232" t="s">
        <v>44</v>
      </c>
      <c r="O180" s="75"/>
      <c r="P180" s="205">
        <f>O180*H180</f>
        <v>0</v>
      </c>
      <c r="Q180" s="205">
        <v>0.0060000000000000001</v>
      </c>
      <c r="R180" s="205">
        <f>Q180*H180</f>
        <v>0.20999999999999999</v>
      </c>
      <c r="S180" s="205">
        <v>0</v>
      </c>
      <c r="T180" s="206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7" t="s">
        <v>244</v>
      </c>
      <c r="AT180" s="207" t="s">
        <v>366</v>
      </c>
      <c r="AU180" s="207" t="s">
        <v>134</v>
      </c>
      <c r="AY180" s="15" t="s">
        <v>155</v>
      </c>
      <c r="BE180" s="125">
        <f>IF(N180="základná",J180,0)</f>
        <v>0</v>
      </c>
      <c r="BF180" s="125">
        <f>IF(N180="znížená",J180,0)</f>
        <v>0</v>
      </c>
      <c r="BG180" s="125">
        <f>IF(N180="zákl. prenesená",J180,0)</f>
        <v>0</v>
      </c>
      <c r="BH180" s="125">
        <f>IF(N180="zníž. prenesená",J180,0)</f>
        <v>0</v>
      </c>
      <c r="BI180" s="125">
        <f>IF(N180="nulová",J180,0)</f>
        <v>0</v>
      </c>
      <c r="BJ180" s="15" t="s">
        <v>134</v>
      </c>
      <c r="BK180" s="125">
        <f>ROUND(I180*H180,2)</f>
        <v>0</v>
      </c>
      <c r="BL180" s="15" t="s">
        <v>162</v>
      </c>
      <c r="BM180" s="207" t="s">
        <v>510</v>
      </c>
    </row>
    <row r="181" s="2" customFormat="1" ht="16.5" customHeight="1">
      <c r="A181" s="36"/>
      <c r="B181" s="164"/>
      <c r="C181" s="222" t="s">
        <v>244</v>
      </c>
      <c r="D181" s="222" t="s">
        <v>366</v>
      </c>
      <c r="E181" s="223" t="s">
        <v>511</v>
      </c>
      <c r="F181" s="224" t="s">
        <v>512</v>
      </c>
      <c r="G181" s="225" t="s">
        <v>346</v>
      </c>
      <c r="H181" s="226">
        <v>35</v>
      </c>
      <c r="I181" s="227"/>
      <c r="J181" s="228">
        <f>ROUND(I181*H181,2)</f>
        <v>0</v>
      </c>
      <c r="K181" s="229"/>
      <c r="L181" s="230"/>
      <c r="M181" s="231" t="s">
        <v>1</v>
      </c>
      <c r="N181" s="232" t="s">
        <v>44</v>
      </c>
      <c r="O181" s="75"/>
      <c r="P181" s="205">
        <f>O181*H181</f>
        <v>0</v>
      </c>
      <c r="Q181" s="205">
        <v>0.019</v>
      </c>
      <c r="R181" s="205">
        <f>Q181*H181</f>
        <v>0.66500000000000004</v>
      </c>
      <c r="S181" s="205">
        <v>0</v>
      </c>
      <c r="T181" s="20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07" t="s">
        <v>244</v>
      </c>
      <c r="AT181" s="207" t="s">
        <v>366</v>
      </c>
      <c r="AU181" s="207" t="s">
        <v>134</v>
      </c>
      <c r="AY181" s="15" t="s">
        <v>155</v>
      </c>
      <c r="BE181" s="125">
        <f>IF(N181="základná",J181,0)</f>
        <v>0</v>
      </c>
      <c r="BF181" s="125">
        <f>IF(N181="znížená",J181,0)</f>
        <v>0</v>
      </c>
      <c r="BG181" s="125">
        <f>IF(N181="zákl. prenesená",J181,0)</f>
        <v>0</v>
      </c>
      <c r="BH181" s="125">
        <f>IF(N181="zníž. prenesená",J181,0)</f>
        <v>0</v>
      </c>
      <c r="BI181" s="125">
        <f>IF(N181="nulová",J181,0)</f>
        <v>0</v>
      </c>
      <c r="BJ181" s="15" t="s">
        <v>134</v>
      </c>
      <c r="BK181" s="125">
        <f>ROUND(I181*H181,2)</f>
        <v>0</v>
      </c>
      <c r="BL181" s="15" t="s">
        <v>162</v>
      </c>
      <c r="BM181" s="207" t="s">
        <v>513</v>
      </c>
    </row>
    <row r="182" s="2" customFormat="1" ht="16.5" customHeight="1">
      <c r="A182" s="36"/>
      <c r="B182" s="164"/>
      <c r="C182" s="222" t="s">
        <v>248</v>
      </c>
      <c r="D182" s="222" t="s">
        <v>366</v>
      </c>
      <c r="E182" s="223" t="s">
        <v>514</v>
      </c>
      <c r="F182" s="224" t="s">
        <v>515</v>
      </c>
      <c r="G182" s="225" t="s">
        <v>346</v>
      </c>
      <c r="H182" s="226">
        <v>6</v>
      </c>
      <c r="I182" s="227"/>
      <c r="J182" s="228">
        <f>ROUND(I182*H182,2)</f>
        <v>0</v>
      </c>
      <c r="K182" s="229"/>
      <c r="L182" s="230"/>
      <c r="M182" s="231" t="s">
        <v>1</v>
      </c>
      <c r="N182" s="232" t="s">
        <v>44</v>
      </c>
      <c r="O182" s="75"/>
      <c r="P182" s="205">
        <f>O182*H182</f>
        <v>0</v>
      </c>
      <c r="Q182" s="205">
        <v>0.00020000000000000001</v>
      </c>
      <c r="R182" s="205">
        <f>Q182*H182</f>
        <v>0.0012000000000000001</v>
      </c>
      <c r="S182" s="205">
        <v>0</v>
      </c>
      <c r="T182" s="20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07" t="s">
        <v>244</v>
      </c>
      <c r="AT182" s="207" t="s">
        <v>366</v>
      </c>
      <c r="AU182" s="207" t="s">
        <v>134</v>
      </c>
      <c r="AY182" s="15" t="s">
        <v>155</v>
      </c>
      <c r="BE182" s="125">
        <f>IF(N182="základná",J182,0)</f>
        <v>0</v>
      </c>
      <c r="BF182" s="125">
        <f>IF(N182="znížená",J182,0)</f>
        <v>0</v>
      </c>
      <c r="BG182" s="125">
        <f>IF(N182="zákl. prenesená",J182,0)</f>
        <v>0</v>
      </c>
      <c r="BH182" s="125">
        <f>IF(N182="zníž. prenesená",J182,0)</f>
        <v>0</v>
      </c>
      <c r="BI182" s="125">
        <f>IF(N182="nulová",J182,0)</f>
        <v>0</v>
      </c>
      <c r="BJ182" s="15" t="s">
        <v>134</v>
      </c>
      <c r="BK182" s="125">
        <f>ROUND(I182*H182,2)</f>
        <v>0</v>
      </c>
      <c r="BL182" s="15" t="s">
        <v>162</v>
      </c>
      <c r="BM182" s="207" t="s">
        <v>516</v>
      </c>
    </row>
    <row r="183" s="2" customFormat="1" ht="33" customHeight="1">
      <c r="A183" s="36"/>
      <c r="B183" s="164"/>
      <c r="C183" s="195" t="s">
        <v>517</v>
      </c>
      <c r="D183" s="195" t="s">
        <v>158</v>
      </c>
      <c r="E183" s="196" t="s">
        <v>518</v>
      </c>
      <c r="F183" s="197" t="s">
        <v>519</v>
      </c>
      <c r="G183" s="198" t="s">
        <v>228</v>
      </c>
      <c r="H183" s="199">
        <v>212</v>
      </c>
      <c r="I183" s="200"/>
      <c r="J183" s="201">
        <f>ROUND(I183*H183,2)</f>
        <v>0</v>
      </c>
      <c r="K183" s="202"/>
      <c r="L183" s="37"/>
      <c r="M183" s="203" t="s">
        <v>1</v>
      </c>
      <c r="N183" s="204" t="s">
        <v>44</v>
      </c>
      <c r="O183" s="75"/>
      <c r="P183" s="205">
        <f>O183*H183</f>
        <v>0</v>
      </c>
      <c r="Q183" s="205">
        <v>0.02572</v>
      </c>
      <c r="R183" s="205">
        <f>Q183*H183</f>
        <v>5.4526399999999997</v>
      </c>
      <c r="S183" s="205">
        <v>0</v>
      </c>
      <c r="T183" s="20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07" t="s">
        <v>162</v>
      </c>
      <c r="AT183" s="207" t="s">
        <v>158</v>
      </c>
      <c r="AU183" s="207" t="s">
        <v>134</v>
      </c>
      <c r="AY183" s="15" t="s">
        <v>155</v>
      </c>
      <c r="BE183" s="125">
        <f>IF(N183="základná",J183,0)</f>
        <v>0</v>
      </c>
      <c r="BF183" s="125">
        <f>IF(N183="znížená",J183,0)</f>
        <v>0</v>
      </c>
      <c r="BG183" s="125">
        <f>IF(N183="zákl. prenesená",J183,0)</f>
        <v>0</v>
      </c>
      <c r="BH183" s="125">
        <f>IF(N183="zníž. prenesená",J183,0)</f>
        <v>0</v>
      </c>
      <c r="BI183" s="125">
        <f>IF(N183="nulová",J183,0)</f>
        <v>0</v>
      </c>
      <c r="BJ183" s="15" t="s">
        <v>134</v>
      </c>
      <c r="BK183" s="125">
        <f>ROUND(I183*H183,2)</f>
        <v>0</v>
      </c>
      <c r="BL183" s="15" t="s">
        <v>162</v>
      </c>
      <c r="BM183" s="207" t="s">
        <v>520</v>
      </c>
    </row>
    <row r="184" s="2" customFormat="1" ht="44.25" customHeight="1">
      <c r="A184" s="36"/>
      <c r="B184" s="164"/>
      <c r="C184" s="195" t="s">
        <v>521</v>
      </c>
      <c r="D184" s="195" t="s">
        <v>158</v>
      </c>
      <c r="E184" s="196" t="s">
        <v>522</v>
      </c>
      <c r="F184" s="197" t="s">
        <v>523</v>
      </c>
      <c r="G184" s="198" t="s">
        <v>228</v>
      </c>
      <c r="H184" s="199">
        <v>424</v>
      </c>
      <c r="I184" s="200"/>
      <c r="J184" s="201">
        <f>ROUND(I184*H184,2)</f>
        <v>0</v>
      </c>
      <c r="K184" s="202"/>
      <c r="L184" s="37"/>
      <c r="M184" s="203" t="s">
        <v>1</v>
      </c>
      <c r="N184" s="204" t="s">
        <v>44</v>
      </c>
      <c r="O184" s="75"/>
      <c r="P184" s="205">
        <f>O184*H184</f>
        <v>0</v>
      </c>
      <c r="Q184" s="205">
        <v>0</v>
      </c>
      <c r="R184" s="205">
        <f>Q184*H184</f>
        <v>0</v>
      </c>
      <c r="S184" s="205">
        <v>0</v>
      </c>
      <c r="T184" s="20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7" t="s">
        <v>162</v>
      </c>
      <c r="AT184" s="207" t="s">
        <v>158</v>
      </c>
      <c r="AU184" s="207" t="s">
        <v>134</v>
      </c>
      <c r="AY184" s="15" t="s">
        <v>155</v>
      </c>
      <c r="BE184" s="125">
        <f>IF(N184="základná",J184,0)</f>
        <v>0</v>
      </c>
      <c r="BF184" s="125">
        <f>IF(N184="znížená",J184,0)</f>
        <v>0</v>
      </c>
      <c r="BG184" s="125">
        <f>IF(N184="zákl. prenesená",J184,0)</f>
        <v>0</v>
      </c>
      <c r="BH184" s="125">
        <f>IF(N184="zníž. prenesená",J184,0)</f>
        <v>0</v>
      </c>
      <c r="BI184" s="125">
        <f>IF(N184="nulová",J184,0)</f>
        <v>0</v>
      </c>
      <c r="BJ184" s="15" t="s">
        <v>134</v>
      </c>
      <c r="BK184" s="125">
        <f>ROUND(I184*H184,2)</f>
        <v>0</v>
      </c>
      <c r="BL184" s="15" t="s">
        <v>162</v>
      </c>
      <c r="BM184" s="207" t="s">
        <v>524</v>
      </c>
    </row>
    <row r="185" s="2" customFormat="1" ht="33" customHeight="1">
      <c r="A185" s="36"/>
      <c r="B185" s="164"/>
      <c r="C185" s="195" t="s">
        <v>525</v>
      </c>
      <c r="D185" s="195" t="s">
        <v>158</v>
      </c>
      <c r="E185" s="196" t="s">
        <v>526</v>
      </c>
      <c r="F185" s="197" t="s">
        <v>527</v>
      </c>
      <c r="G185" s="198" t="s">
        <v>228</v>
      </c>
      <c r="H185" s="199">
        <v>212</v>
      </c>
      <c r="I185" s="200"/>
      <c r="J185" s="201">
        <f>ROUND(I185*H185,2)</f>
        <v>0</v>
      </c>
      <c r="K185" s="202"/>
      <c r="L185" s="37"/>
      <c r="M185" s="203" t="s">
        <v>1</v>
      </c>
      <c r="N185" s="204" t="s">
        <v>44</v>
      </c>
      <c r="O185" s="75"/>
      <c r="P185" s="205">
        <f>O185*H185</f>
        <v>0</v>
      </c>
      <c r="Q185" s="205">
        <v>0.02572</v>
      </c>
      <c r="R185" s="205">
        <f>Q185*H185</f>
        <v>5.4526399999999997</v>
      </c>
      <c r="S185" s="205">
        <v>0</v>
      </c>
      <c r="T185" s="20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07" t="s">
        <v>162</v>
      </c>
      <c r="AT185" s="207" t="s">
        <v>158</v>
      </c>
      <c r="AU185" s="207" t="s">
        <v>134</v>
      </c>
      <c r="AY185" s="15" t="s">
        <v>155</v>
      </c>
      <c r="BE185" s="125">
        <f>IF(N185="základná",J185,0)</f>
        <v>0</v>
      </c>
      <c r="BF185" s="125">
        <f>IF(N185="znížená",J185,0)</f>
        <v>0</v>
      </c>
      <c r="BG185" s="125">
        <f>IF(N185="zákl. prenesená",J185,0)</f>
        <v>0</v>
      </c>
      <c r="BH185" s="125">
        <f>IF(N185="zníž. prenesená",J185,0)</f>
        <v>0</v>
      </c>
      <c r="BI185" s="125">
        <f>IF(N185="nulová",J185,0)</f>
        <v>0</v>
      </c>
      <c r="BJ185" s="15" t="s">
        <v>134</v>
      </c>
      <c r="BK185" s="125">
        <f>ROUND(I185*H185,2)</f>
        <v>0</v>
      </c>
      <c r="BL185" s="15" t="s">
        <v>162</v>
      </c>
      <c r="BM185" s="207" t="s">
        <v>528</v>
      </c>
    </row>
    <row r="186" s="2" customFormat="1" ht="21.75" customHeight="1">
      <c r="A186" s="36"/>
      <c r="B186" s="164"/>
      <c r="C186" s="195" t="s">
        <v>529</v>
      </c>
      <c r="D186" s="195" t="s">
        <v>158</v>
      </c>
      <c r="E186" s="196" t="s">
        <v>530</v>
      </c>
      <c r="F186" s="197" t="s">
        <v>531</v>
      </c>
      <c r="G186" s="198" t="s">
        <v>228</v>
      </c>
      <c r="H186" s="199">
        <v>152.03</v>
      </c>
      <c r="I186" s="200"/>
      <c r="J186" s="201">
        <f>ROUND(I186*H186,2)</f>
        <v>0</v>
      </c>
      <c r="K186" s="202"/>
      <c r="L186" s="37"/>
      <c r="M186" s="203" t="s">
        <v>1</v>
      </c>
      <c r="N186" s="204" t="s">
        <v>44</v>
      </c>
      <c r="O186" s="75"/>
      <c r="P186" s="205">
        <f>O186*H186</f>
        <v>0</v>
      </c>
      <c r="Q186" s="205">
        <v>0.0015299999999999999</v>
      </c>
      <c r="R186" s="205">
        <f>Q186*H186</f>
        <v>0.23260589999999998</v>
      </c>
      <c r="S186" s="205">
        <v>0</v>
      </c>
      <c r="T186" s="20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7" t="s">
        <v>162</v>
      </c>
      <c r="AT186" s="207" t="s">
        <v>158</v>
      </c>
      <c r="AU186" s="207" t="s">
        <v>134</v>
      </c>
      <c r="AY186" s="15" t="s">
        <v>155</v>
      </c>
      <c r="BE186" s="125">
        <f>IF(N186="základná",J186,0)</f>
        <v>0</v>
      </c>
      <c r="BF186" s="125">
        <f>IF(N186="znížená",J186,0)</f>
        <v>0</v>
      </c>
      <c r="BG186" s="125">
        <f>IF(N186="zákl. prenesená",J186,0)</f>
        <v>0</v>
      </c>
      <c r="BH186" s="125">
        <f>IF(N186="zníž. prenesená",J186,0)</f>
        <v>0</v>
      </c>
      <c r="BI186" s="125">
        <f>IF(N186="nulová",J186,0)</f>
        <v>0</v>
      </c>
      <c r="BJ186" s="15" t="s">
        <v>134</v>
      </c>
      <c r="BK186" s="125">
        <f>ROUND(I186*H186,2)</f>
        <v>0</v>
      </c>
      <c r="BL186" s="15" t="s">
        <v>162</v>
      </c>
      <c r="BM186" s="207" t="s">
        <v>532</v>
      </c>
    </row>
    <row r="187" s="2" customFormat="1" ht="16.5" customHeight="1">
      <c r="A187" s="36"/>
      <c r="B187" s="164"/>
      <c r="C187" s="195" t="s">
        <v>533</v>
      </c>
      <c r="D187" s="195" t="s">
        <v>158</v>
      </c>
      <c r="E187" s="196" t="s">
        <v>534</v>
      </c>
      <c r="F187" s="197" t="s">
        <v>535</v>
      </c>
      <c r="G187" s="198" t="s">
        <v>228</v>
      </c>
      <c r="H187" s="199">
        <v>152</v>
      </c>
      <c r="I187" s="200"/>
      <c r="J187" s="201">
        <f>ROUND(I187*H187,2)</f>
        <v>0</v>
      </c>
      <c r="K187" s="202"/>
      <c r="L187" s="37"/>
      <c r="M187" s="203" t="s">
        <v>1</v>
      </c>
      <c r="N187" s="204" t="s">
        <v>44</v>
      </c>
      <c r="O187" s="75"/>
      <c r="P187" s="205">
        <f>O187*H187</f>
        <v>0</v>
      </c>
      <c r="Q187" s="205">
        <v>5.0000000000000002E-05</v>
      </c>
      <c r="R187" s="205">
        <f>Q187*H187</f>
        <v>0.0076</v>
      </c>
      <c r="S187" s="205">
        <v>0</v>
      </c>
      <c r="T187" s="20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7" t="s">
        <v>162</v>
      </c>
      <c r="AT187" s="207" t="s">
        <v>158</v>
      </c>
      <c r="AU187" s="207" t="s">
        <v>134</v>
      </c>
      <c r="AY187" s="15" t="s">
        <v>155</v>
      </c>
      <c r="BE187" s="125">
        <f>IF(N187="základná",J187,0)</f>
        <v>0</v>
      </c>
      <c r="BF187" s="125">
        <f>IF(N187="znížená",J187,0)</f>
        <v>0</v>
      </c>
      <c r="BG187" s="125">
        <f>IF(N187="zákl. prenesená",J187,0)</f>
        <v>0</v>
      </c>
      <c r="BH187" s="125">
        <f>IF(N187="zníž. prenesená",J187,0)</f>
        <v>0</v>
      </c>
      <c r="BI187" s="125">
        <f>IF(N187="nulová",J187,0)</f>
        <v>0</v>
      </c>
      <c r="BJ187" s="15" t="s">
        <v>134</v>
      </c>
      <c r="BK187" s="125">
        <f>ROUND(I187*H187,2)</f>
        <v>0</v>
      </c>
      <c r="BL187" s="15" t="s">
        <v>162</v>
      </c>
      <c r="BM187" s="207" t="s">
        <v>536</v>
      </c>
    </row>
    <row r="188" s="2" customFormat="1" ht="44.25" customHeight="1">
      <c r="A188" s="36"/>
      <c r="B188" s="164"/>
      <c r="C188" s="195" t="s">
        <v>537</v>
      </c>
      <c r="D188" s="195" t="s">
        <v>158</v>
      </c>
      <c r="E188" s="196" t="s">
        <v>538</v>
      </c>
      <c r="F188" s="197" t="s">
        <v>539</v>
      </c>
      <c r="G188" s="198" t="s">
        <v>161</v>
      </c>
      <c r="H188" s="199">
        <v>4.4500000000000002</v>
      </c>
      <c r="I188" s="200"/>
      <c r="J188" s="201">
        <f>ROUND(I188*H188,2)</f>
        <v>0</v>
      </c>
      <c r="K188" s="202"/>
      <c r="L188" s="37"/>
      <c r="M188" s="203" t="s">
        <v>1</v>
      </c>
      <c r="N188" s="204" t="s">
        <v>44</v>
      </c>
      <c r="O188" s="75"/>
      <c r="P188" s="205">
        <f>O188*H188</f>
        <v>0</v>
      </c>
      <c r="Q188" s="205">
        <v>0</v>
      </c>
      <c r="R188" s="205">
        <f>Q188*H188</f>
        <v>0</v>
      </c>
      <c r="S188" s="205">
        <v>1.905</v>
      </c>
      <c r="T188" s="206">
        <f>S188*H188</f>
        <v>8.4772499999999997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07" t="s">
        <v>162</v>
      </c>
      <c r="AT188" s="207" t="s">
        <v>158</v>
      </c>
      <c r="AU188" s="207" t="s">
        <v>134</v>
      </c>
      <c r="AY188" s="15" t="s">
        <v>155</v>
      </c>
      <c r="BE188" s="125">
        <f>IF(N188="základná",J188,0)</f>
        <v>0</v>
      </c>
      <c r="BF188" s="125">
        <f>IF(N188="znížená",J188,0)</f>
        <v>0</v>
      </c>
      <c r="BG188" s="125">
        <f>IF(N188="zákl. prenesená",J188,0)</f>
        <v>0</v>
      </c>
      <c r="BH188" s="125">
        <f>IF(N188="zníž. prenesená",J188,0)</f>
        <v>0</v>
      </c>
      <c r="BI188" s="125">
        <f>IF(N188="nulová",J188,0)</f>
        <v>0</v>
      </c>
      <c r="BJ188" s="15" t="s">
        <v>134</v>
      </c>
      <c r="BK188" s="125">
        <f>ROUND(I188*H188,2)</f>
        <v>0</v>
      </c>
      <c r="BL188" s="15" t="s">
        <v>162</v>
      </c>
      <c r="BM188" s="207" t="s">
        <v>540</v>
      </c>
    </row>
    <row r="189" s="2" customFormat="1" ht="33" customHeight="1">
      <c r="A189" s="36"/>
      <c r="B189" s="164"/>
      <c r="C189" s="195" t="s">
        <v>541</v>
      </c>
      <c r="D189" s="195" t="s">
        <v>158</v>
      </c>
      <c r="E189" s="196" t="s">
        <v>542</v>
      </c>
      <c r="F189" s="197" t="s">
        <v>543</v>
      </c>
      <c r="G189" s="198" t="s">
        <v>161</v>
      </c>
      <c r="H189" s="199">
        <v>7.2800000000000002</v>
      </c>
      <c r="I189" s="200"/>
      <c r="J189" s="201">
        <f>ROUND(I189*H189,2)</f>
        <v>0</v>
      </c>
      <c r="K189" s="202"/>
      <c r="L189" s="37"/>
      <c r="M189" s="203" t="s">
        <v>1</v>
      </c>
      <c r="N189" s="204" t="s">
        <v>44</v>
      </c>
      <c r="O189" s="75"/>
      <c r="P189" s="205">
        <f>O189*H189</f>
        <v>0</v>
      </c>
      <c r="Q189" s="205">
        <v>0</v>
      </c>
      <c r="R189" s="205">
        <f>Q189*H189</f>
        <v>0</v>
      </c>
      <c r="S189" s="205">
        <v>2.2000000000000002</v>
      </c>
      <c r="T189" s="206">
        <f>S189*H189</f>
        <v>16.016000000000002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07" t="s">
        <v>162</v>
      </c>
      <c r="AT189" s="207" t="s">
        <v>158</v>
      </c>
      <c r="AU189" s="207" t="s">
        <v>134</v>
      </c>
      <c r="AY189" s="15" t="s">
        <v>155</v>
      </c>
      <c r="BE189" s="125">
        <f>IF(N189="základná",J189,0)</f>
        <v>0</v>
      </c>
      <c r="BF189" s="125">
        <f>IF(N189="znížená",J189,0)</f>
        <v>0</v>
      </c>
      <c r="BG189" s="125">
        <f>IF(N189="zákl. prenesená",J189,0)</f>
        <v>0</v>
      </c>
      <c r="BH189" s="125">
        <f>IF(N189="zníž. prenesená",J189,0)</f>
        <v>0</v>
      </c>
      <c r="BI189" s="125">
        <f>IF(N189="nulová",J189,0)</f>
        <v>0</v>
      </c>
      <c r="BJ189" s="15" t="s">
        <v>134</v>
      </c>
      <c r="BK189" s="125">
        <f>ROUND(I189*H189,2)</f>
        <v>0</v>
      </c>
      <c r="BL189" s="15" t="s">
        <v>162</v>
      </c>
      <c r="BM189" s="207" t="s">
        <v>544</v>
      </c>
    </row>
    <row r="190" s="2" customFormat="1" ht="21.75" customHeight="1">
      <c r="A190" s="36"/>
      <c r="B190" s="164"/>
      <c r="C190" s="195" t="s">
        <v>545</v>
      </c>
      <c r="D190" s="195" t="s">
        <v>158</v>
      </c>
      <c r="E190" s="196" t="s">
        <v>546</v>
      </c>
      <c r="F190" s="197" t="s">
        <v>547</v>
      </c>
      <c r="G190" s="198" t="s">
        <v>228</v>
      </c>
      <c r="H190" s="199">
        <v>17.940000000000001</v>
      </c>
      <c r="I190" s="200"/>
      <c r="J190" s="201">
        <f>ROUND(I190*H190,2)</f>
        <v>0</v>
      </c>
      <c r="K190" s="202"/>
      <c r="L190" s="37"/>
      <c r="M190" s="203" t="s">
        <v>1</v>
      </c>
      <c r="N190" s="204" t="s">
        <v>44</v>
      </c>
      <c r="O190" s="75"/>
      <c r="P190" s="205">
        <f>O190*H190</f>
        <v>0</v>
      </c>
      <c r="Q190" s="205">
        <v>0</v>
      </c>
      <c r="R190" s="205">
        <f>Q190*H190</f>
        <v>0</v>
      </c>
      <c r="S190" s="205">
        <v>0.056000000000000001</v>
      </c>
      <c r="T190" s="206">
        <f>S190*H190</f>
        <v>1.0046400000000002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07" t="s">
        <v>162</v>
      </c>
      <c r="AT190" s="207" t="s">
        <v>158</v>
      </c>
      <c r="AU190" s="207" t="s">
        <v>134</v>
      </c>
      <c r="AY190" s="15" t="s">
        <v>155</v>
      </c>
      <c r="BE190" s="125">
        <f>IF(N190="základná",J190,0)</f>
        <v>0</v>
      </c>
      <c r="BF190" s="125">
        <f>IF(N190="znížená",J190,0)</f>
        <v>0</v>
      </c>
      <c r="BG190" s="125">
        <f>IF(N190="zákl. prenesená",J190,0)</f>
        <v>0</v>
      </c>
      <c r="BH190" s="125">
        <f>IF(N190="zníž. prenesená",J190,0)</f>
        <v>0</v>
      </c>
      <c r="BI190" s="125">
        <f>IF(N190="nulová",J190,0)</f>
        <v>0</v>
      </c>
      <c r="BJ190" s="15" t="s">
        <v>134</v>
      </c>
      <c r="BK190" s="125">
        <f>ROUND(I190*H190,2)</f>
        <v>0</v>
      </c>
      <c r="BL190" s="15" t="s">
        <v>162</v>
      </c>
      <c r="BM190" s="207" t="s">
        <v>548</v>
      </c>
    </row>
    <row r="191" s="2" customFormat="1" ht="21.75" customHeight="1">
      <c r="A191" s="36"/>
      <c r="B191" s="164"/>
      <c r="C191" s="195" t="s">
        <v>549</v>
      </c>
      <c r="D191" s="195" t="s">
        <v>158</v>
      </c>
      <c r="E191" s="196" t="s">
        <v>550</v>
      </c>
      <c r="F191" s="197" t="s">
        <v>551</v>
      </c>
      <c r="G191" s="198" t="s">
        <v>228</v>
      </c>
      <c r="H191" s="199">
        <v>1.8899999999999999</v>
      </c>
      <c r="I191" s="200"/>
      <c r="J191" s="201">
        <f>ROUND(I191*H191,2)</f>
        <v>0</v>
      </c>
      <c r="K191" s="202"/>
      <c r="L191" s="37"/>
      <c r="M191" s="203" t="s">
        <v>1</v>
      </c>
      <c r="N191" s="204" t="s">
        <v>44</v>
      </c>
      <c r="O191" s="75"/>
      <c r="P191" s="205">
        <f>O191*H191</f>
        <v>0</v>
      </c>
      <c r="Q191" s="205">
        <v>0</v>
      </c>
      <c r="R191" s="205">
        <f>Q191*H191</f>
        <v>0</v>
      </c>
      <c r="S191" s="205">
        <v>0.056000000000000001</v>
      </c>
      <c r="T191" s="206">
        <f>S191*H191</f>
        <v>0.10584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07" t="s">
        <v>162</v>
      </c>
      <c r="AT191" s="207" t="s">
        <v>158</v>
      </c>
      <c r="AU191" s="207" t="s">
        <v>134</v>
      </c>
      <c r="AY191" s="15" t="s">
        <v>155</v>
      </c>
      <c r="BE191" s="125">
        <f>IF(N191="základná",J191,0)</f>
        <v>0</v>
      </c>
      <c r="BF191" s="125">
        <f>IF(N191="znížená",J191,0)</f>
        <v>0</v>
      </c>
      <c r="BG191" s="125">
        <f>IF(N191="zákl. prenesená",J191,0)</f>
        <v>0</v>
      </c>
      <c r="BH191" s="125">
        <f>IF(N191="zníž. prenesená",J191,0)</f>
        <v>0</v>
      </c>
      <c r="BI191" s="125">
        <f>IF(N191="nulová",J191,0)</f>
        <v>0</v>
      </c>
      <c r="BJ191" s="15" t="s">
        <v>134</v>
      </c>
      <c r="BK191" s="125">
        <f>ROUND(I191*H191,2)</f>
        <v>0</v>
      </c>
      <c r="BL191" s="15" t="s">
        <v>162</v>
      </c>
      <c r="BM191" s="207" t="s">
        <v>552</v>
      </c>
    </row>
    <row r="192" s="2" customFormat="1" ht="21.75" customHeight="1">
      <c r="A192" s="36"/>
      <c r="B192" s="164"/>
      <c r="C192" s="195" t="s">
        <v>553</v>
      </c>
      <c r="D192" s="195" t="s">
        <v>158</v>
      </c>
      <c r="E192" s="196" t="s">
        <v>554</v>
      </c>
      <c r="F192" s="197" t="s">
        <v>555</v>
      </c>
      <c r="G192" s="198" t="s">
        <v>195</v>
      </c>
      <c r="H192" s="199">
        <v>221.112</v>
      </c>
      <c r="I192" s="200"/>
      <c r="J192" s="201">
        <f>ROUND(I192*H192,2)</f>
        <v>0</v>
      </c>
      <c r="K192" s="202"/>
      <c r="L192" s="37"/>
      <c r="M192" s="203" t="s">
        <v>1</v>
      </c>
      <c r="N192" s="204" t="s">
        <v>44</v>
      </c>
      <c r="O192" s="75"/>
      <c r="P192" s="205">
        <f>O192*H192</f>
        <v>0</v>
      </c>
      <c r="Q192" s="205">
        <v>0</v>
      </c>
      <c r="R192" s="205">
        <f>Q192*H192</f>
        <v>0</v>
      </c>
      <c r="S192" s="205">
        <v>0</v>
      </c>
      <c r="T192" s="20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07" t="s">
        <v>162</v>
      </c>
      <c r="AT192" s="207" t="s">
        <v>158</v>
      </c>
      <c r="AU192" s="207" t="s">
        <v>134</v>
      </c>
      <c r="AY192" s="15" t="s">
        <v>155</v>
      </c>
      <c r="BE192" s="125">
        <f>IF(N192="základná",J192,0)</f>
        <v>0</v>
      </c>
      <c r="BF192" s="125">
        <f>IF(N192="znížená",J192,0)</f>
        <v>0</v>
      </c>
      <c r="BG192" s="125">
        <f>IF(N192="zákl. prenesená",J192,0)</f>
        <v>0</v>
      </c>
      <c r="BH192" s="125">
        <f>IF(N192="zníž. prenesená",J192,0)</f>
        <v>0</v>
      </c>
      <c r="BI192" s="125">
        <f>IF(N192="nulová",J192,0)</f>
        <v>0</v>
      </c>
      <c r="BJ192" s="15" t="s">
        <v>134</v>
      </c>
      <c r="BK192" s="125">
        <f>ROUND(I192*H192,2)</f>
        <v>0</v>
      </c>
      <c r="BL192" s="15" t="s">
        <v>162</v>
      </c>
      <c r="BM192" s="207" t="s">
        <v>556</v>
      </c>
    </row>
    <row r="193" s="2" customFormat="1" ht="21.75" customHeight="1">
      <c r="A193" s="36"/>
      <c r="B193" s="164"/>
      <c r="C193" s="195" t="s">
        <v>557</v>
      </c>
      <c r="D193" s="195" t="s">
        <v>158</v>
      </c>
      <c r="E193" s="196" t="s">
        <v>558</v>
      </c>
      <c r="F193" s="197" t="s">
        <v>559</v>
      </c>
      <c r="G193" s="198" t="s">
        <v>195</v>
      </c>
      <c r="H193" s="199">
        <v>3095.5680000000002</v>
      </c>
      <c r="I193" s="200"/>
      <c r="J193" s="201">
        <f>ROUND(I193*H193,2)</f>
        <v>0</v>
      </c>
      <c r="K193" s="202"/>
      <c r="L193" s="37"/>
      <c r="M193" s="203" t="s">
        <v>1</v>
      </c>
      <c r="N193" s="204" t="s">
        <v>44</v>
      </c>
      <c r="O193" s="75"/>
      <c r="P193" s="205">
        <f>O193*H193</f>
        <v>0</v>
      </c>
      <c r="Q193" s="205">
        <v>0</v>
      </c>
      <c r="R193" s="205">
        <f>Q193*H193</f>
        <v>0</v>
      </c>
      <c r="S193" s="205">
        <v>0</v>
      </c>
      <c r="T193" s="20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07" t="s">
        <v>162</v>
      </c>
      <c r="AT193" s="207" t="s">
        <v>158</v>
      </c>
      <c r="AU193" s="207" t="s">
        <v>134</v>
      </c>
      <c r="AY193" s="15" t="s">
        <v>155</v>
      </c>
      <c r="BE193" s="125">
        <f>IF(N193="základná",J193,0)</f>
        <v>0</v>
      </c>
      <c r="BF193" s="125">
        <f>IF(N193="znížená",J193,0)</f>
        <v>0</v>
      </c>
      <c r="BG193" s="125">
        <f>IF(N193="zákl. prenesená",J193,0)</f>
        <v>0</v>
      </c>
      <c r="BH193" s="125">
        <f>IF(N193="zníž. prenesená",J193,0)</f>
        <v>0</v>
      </c>
      <c r="BI193" s="125">
        <f>IF(N193="nulová",J193,0)</f>
        <v>0</v>
      </c>
      <c r="BJ193" s="15" t="s">
        <v>134</v>
      </c>
      <c r="BK193" s="125">
        <f>ROUND(I193*H193,2)</f>
        <v>0</v>
      </c>
      <c r="BL193" s="15" t="s">
        <v>162</v>
      </c>
      <c r="BM193" s="207" t="s">
        <v>560</v>
      </c>
    </row>
    <row r="194" s="2" customFormat="1" ht="21.75" customHeight="1">
      <c r="A194" s="36"/>
      <c r="B194" s="164"/>
      <c r="C194" s="195" t="s">
        <v>285</v>
      </c>
      <c r="D194" s="195" t="s">
        <v>158</v>
      </c>
      <c r="E194" s="196" t="s">
        <v>561</v>
      </c>
      <c r="F194" s="197" t="s">
        <v>562</v>
      </c>
      <c r="G194" s="198" t="s">
        <v>195</v>
      </c>
      <c r="H194" s="199">
        <v>210.05600000000001</v>
      </c>
      <c r="I194" s="200"/>
      <c r="J194" s="201">
        <f>ROUND(I194*H194,2)</f>
        <v>0</v>
      </c>
      <c r="K194" s="202"/>
      <c r="L194" s="37"/>
      <c r="M194" s="203" t="s">
        <v>1</v>
      </c>
      <c r="N194" s="204" t="s">
        <v>44</v>
      </c>
      <c r="O194" s="75"/>
      <c r="P194" s="205">
        <f>O194*H194</f>
        <v>0</v>
      </c>
      <c r="Q194" s="205">
        <v>0</v>
      </c>
      <c r="R194" s="205">
        <f>Q194*H194</f>
        <v>0</v>
      </c>
      <c r="S194" s="205">
        <v>0</v>
      </c>
      <c r="T194" s="20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7" t="s">
        <v>162</v>
      </c>
      <c r="AT194" s="207" t="s">
        <v>158</v>
      </c>
      <c r="AU194" s="207" t="s">
        <v>134</v>
      </c>
      <c r="AY194" s="15" t="s">
        <v>155</v>
      </c>
      <c r="BE194" s="125">
        <f>IF(N194="základná",J194,0)</f>
        <v>0</v>
      </c>
      <c r="BF194" s="125">
        <f>IF(N194="znížená",J194,0)</f>
        <v>0</v>
      </c>
      <c r="BG194" s="125">
        <f>IF(N194="zákl. prenesená",J194,0)</f>
        <v>0</v>
      </c>
      <c r="BH194" s="125">
        <f>IF(N194="zníž. prenesená",J194,0)</f>
        <v>0</v>
      </c>
      <c r="BI194" s="125">
        <f>IF(N194="nulová",J194,0)</f>
        <v>0</v>
      </c>
      <c r="BJ194" s="15" t="s">
        <v>134</v>
      </c>
      <c r="BK194" s="125">
        <f>ROUND(I194*H194,2)</f>
        <v>0</v>
      </c>
      <c r="BL194" s="15" t="s">
        <v>162</v>
      </c>
      <c r="BM194" s="207" t="s">
        <v>563</v>
      </c>
    </row>
    <row r="195" s="2" customFormat="1" ht="21.75" customHeight="1">
      <c r="A195" s="36"/>
      <c r="B195" s="164"/>
      <c r="C195" s="195" t="s">
        <v>564</v>
      </c>
      <c r="D195" s="195" t="s">
        <v>158</v>
      </c>
      <c r="E195" s="196" t="s">
        <v>565</v>
      </c>
      <c r="F195" s="197" t="s">
        <v>566</v>
      </c>
      <c r="G195" s="198" t="s">
        <v>195</v>
      </c>
      <c r="H195" s="199">
        <v>11.055999999999999</v>
      </c>
      <c r="I195" s="200"/>
      <c r="J195" s="201">
        <f>ROUND(I195*H195,2)</f>
        <v>0</v>
      </c>
      <c r="K195" s="202"/>
      <c r="L195" s="37"/>
      <c r="M195" s="203" t="s">
        <v>1</v>
      </c>
      <c r="N195" s="204" t="s">
        <v>44</v>
      </c>
      <c r="O195" s="75"/>
      <c r="P195" s="205">
        <f>O195*H195</f>
        <v>0</v>
      </c>
      <c r="Q195" s="205">
        <v>0</v>
      </c>
      <c r="R195" s="205">
        <f>Q195*H195</f>
        <v>0</v>
      </c>
      <c r="S195" s="205">
        <v>0</v>
      </c>
      <c r="T195" s="206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07" t="s">
        <v>162</v>
      </c>
      <c r="AT195" s="207" t="s">
        <v>158</v>
      </c>
      <c r="AU195" s="207" t="s">
        <v>134</v>
      </c>
      <c r="AY195" s="15" t="s">
        <v>155</v>
      </c>
      <c r="BE195" s="125">
        <f>IF(N195="základná",J195,0)</f>
        <v>0</v>
      </c>
      <c r="BF195" s="125">
        <f>IF(N195="znížená",J195,0)</f>
        <v>0</v>
      </c>
      <c r="BG195" s="125">
        <f>IF(N195="zákl. prenesená",J195,0)</f>
        <v>0</v>
      </c>
      <c r="BH195" s="125">
        <f>IF(N195="zníž. prenesená",J195,0)</f>
        <v>0</v>
      </c>
      <c r="BI195" s="125">
        <f>IF(N195="nulová",J195,0)</f>
        <v>0</v>
      </c>
      <c r="BJ195" s="15" t="s">
        <v>134</v>
      </c>
      <c r="BK195" s="125">
        <f>ROUND(I195*H195,2)</f>
        <v>0</v>
      </c>
      <c r="BL195" s="15" t="s">
        <v>162</v>
      </c>
      <c r="BM195" s="207" t="s">
        <v>567</v>
      </c>
    </row>
    <row r="196" s="12" customFormat="1" ht="22.8" customHeight="1">
      <c r="A196" s="12"/>
      <c r="B196" s="183"/>
      <c r="C196" s="12"/>
      <c r="D196" s="184" t="s">
        <v>77</v>
      </c>
      <c r="E196" s="193" t="s">
        <v>285</v>
      </c>
      <c r="F196" s="193" t="s">
        <v>286</v>
      </c>
      <c r="G196" s="12"/>
      <c r="H196" s="12"/>
      <c r="I196" s="186"/>
      <c r="J196" s="194">
        <f>BK196</f>
        <v>0</v>
      </c>
      <c r="K196" s="12"/>
      <c r="L196" s="183"/>
      <c r="M196" s="187"/>
      <c r="N196" s="188"/>
      <c r="O196" s="188"/>
      <c r="P196" s="189">
        <f>P197</f>
        <v>0</v>
      </c>
      <c r="Q196" s="188"/>
      <c r="R196" s="189">
        <f>R197</f>
        <v>0</v>
      </c>
      <c r="S196" s="188"/>
      <c r="T196" s="190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84" t="s">
        <v>86</v>
      </c>
      <c r="AT196" s="191" t="s">
        <v>77</v>
      </c>
      <c r="AU196" s="191" t="s">
        <v>86</v>
      </c>
      <c r="AY196" s="184" t="s">
        <v>155</v>
      </c>
      <c r="BK196" s="192">
        <f>BK197</f>
        <v>0</v>
      </c>
    </row>
    <row r="197" s="2" customFormat="1" ht="21.75" customHeight="1">
      <c r="A197" s="36"/>
      <c r="B197" s="164"/>
      <c r="C197" s="195" t="s">
        <v>568</v>
      </c>
      <c r="D197" s="195" t="s">
        <v>158</v>
      </c>
      <c r="E197" s="196" t="s">
        <v>288</v>
      </c>
      <c r="F197" s="197" t="s">
        <v>289</v>
      </c>
      <c r="G197" s="198" t="s">
        <v>195</v>
      </c>
      <c r="H197" s="199">
        <v>346.46100000000001</v>
      </c>
      <c r="I197" s="200"/>
      <c r="J197" s="201">
        <f>ROUND(I197*H197,2)</f>
        <v>0</v>
      </c>
      <c r="K197" s="202"/>
      <c r="L197" s="37"/>
      <c r="M197" s="203" t="s">
        <v>1</v>
      </c>
      <c r="N197" s="204" t="s">
        <v>44</v>
      </c>
      <c r="O197" s="75"/>
      <c r="P197" s="205">
        <f>O197*H197</f>
        <v>0</v>
      </c>
      <c r="Q197" s="205">
        <v>0</v>
      </c>
      <c r="R197" s="205">
        <f>Q197*H197</f>
        <v>0</v>
      </c>
      <c r="S197" s="205">
        <v>0</v>
      </c>
      <c r="T197" s="20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7" t="s">
        <v>162</v>
      </c>
      <c r="AT197" s="207" t="s">
        <v>158</v>
      </c>
      <c r="AU197" s="207" t="s">
        <v>134</v>
      </c>
      <c r="AY197" s="15" t="s">
        <v>155</v>
      </c>
      <c r="BE197" s="125">
        <f>IF(N197="základná",J197,0)</f>
        <v>0</v>
      </c>
      <c r="BF197" s="125">
        <f>IF(N197="znížená",J197,0)</f>
        <v>0</v>
      </c>
      <c r="BG197" s="125">
        <f>IF(N197="zákl. prenesená",J197,0)</f>
        <v>0</v>
      </c>
      <c r="BH197" s="125">
        <f>IF(N197="zníž. prenesená",J197,0)</f>
        <v>0</v>
      </c>
      <c r="BI197" s="125">
        <f>IF(N197="nulová",J197,0)</f>
        <v>0</v>
      </c>
      <c r="BJ197" s="15" t="s">
        <v>134</v>
      </c>
      <c r="BK197" s="125">
        <f>ROUND(I197*H197,2)</f>
        <v>0</v>
      </c>
      <c r="BL197" s="15" t="s">
        <v>162</v>
      </c>
      <c r="BM197" s="207" t="s">
        <v>569</v>
      </c>
    </row>
    <row r="198" s="12" customFormat="1" ht="25.92" customHeight="1">
      <c r="A198" s="12"/>
      <c r="B198" s="183"/>
      <c r="C198" s="12"/>
      <c r="D198" s="184" t="s">
        <v>77</v>
      </c>
      <c r="E198" s="185" t="s">
        <v>355</v>
      </c>
      <c r="F198" s="185" t="s">
        <v>356</v>
      </c>
      <c r="G198" s="12"/>
      <c r="H198" s="12"/>
      <c r="I198" s="186"/>
      <c r="J198" s="161">
        <f>BK198</f>
        <v>0</v>
      </c>
      <c r="K198" s="12"/>
      <c r="L198" s="183"/>
      <c r="M198" s="187"/>
      <c r="N198" s="188"/>
      <c r="O198" s="188"/>
      <c r="P198" s="189">
        <f>P199+P214+P230+P245+P252+P259+P268+P298+P306+P308</f>
        <v>0</v>
      </c>
      <c r="Q198" s="188"/>
      <c r="R198" s="189">
        <f>R199+R214+R230+R245+R252+R259+R268+R298+R306+R308</f>
        <v>35.524714380000006</v>
      </c>
      <c r="S198" s="188"/>
      <c r="T198" s="190">
        <f>T199+T214+T230+T245+T252+T259+T268+T298+T306+T308</f>
        <v>0.8085119999999999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84" t="s">
        <v>134</v>
      </c>
      <c r="AT198" s="191" t="s">
        <v>77</v>
      </c>
      <c r="AU198" s="191" t="s">
        <v>78</v>
      </c>
      <c r="AY198" s="184" t="s">
        <v>155</v>
      </c>
      <c r="BK198" s="192">
        <f>BK199+BK214+BK230+BK245+BK252+BK259+BK268+BK298+BK306+BK308</f>
        <v>0</v>
      </c>
    </row>
    <row r="199" s="12" customFormat="1" ht="22.8" customHeight="1">
      <c r="A199" s="12"/>
      <c r="B199" s="183"/>
      <c r="C199" s="12"/>
      <c r="D199" s="184" t="s">
        <v>77</v>
      </c>
      <c r="E199" s="193" t="s">
        <v>570</v>
      </c>
      <c r="F199" s="193" t="s">
        <v>571</v>
      </c>
      <c r="G199" s="12"/>
      <c r="H199" s="12"/>
      <c r="I199" s="186"/>
      <c r="J199" s="194">
        <f>BK199</f>
        <v>0</v>
      </c>
      <c r="K199" s="12"/>
      <c r="L199" s="183"/>
      <c r="M199" s="187"/>
      <c r="N199" s="188"/>
      <c r="O199" s="188"/>
      <c r="P199" s="189">
        <f>SUM(P200:P213)</f>
        <v>0</v>
      </c>
      <c r="Q199" s="188"/>
      <c r="R199" s="189">
        <f>SUM(R200:R213)</f>
        <v>1.8755686</v>
      </c>
      <c r="S199" s="188"/>
      <c r="T199" s="190">
        <f>SUM(T200:T213)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84" t="s">
        <v>134</v>
      </c>
      <c r="AT199" s="191" t="s">
        <v>77</v>
      </c>
      <c r="AU199" s="191" t="s">
        <v>86</v>
      </c>
      <c r="AY199" s="184" t="s">
        <v>155</v>
      </c>
      <c r="BK199" s="192">
        <f>SUM(BK200:BK213)</f>
        <v>0</v>
      </c>
    </row>
    <row r="200" s="2" customFormat="1" ht="21.75" customHeight="1">
      <c r="A200" s="36"/>
      <c r="B200" s="164"/>
      <c r="C200" s="195" t="s">
        <v>218</v>
      </c>
      <c r="D200" s="195" t="s">
        <v>158</v>
      </c>
      <c r="E200" s="196" t="s">
        <v>572</v>
      </c>
      <c r="F200" s="197" t="s">
        <v>573</v>
      </c>
      <c r="G200" s="198" t="s">
        <v>228</v>
      </c>
      <c r="H200" s="199">
        <v>185</v>
      </c>
      <c r="I200" s="200"/>
      <c r="J200" s="201">
        <f>ROUND(I200*H200,2)</f>
        <v>0</v>
      </c>
      <c r="K200" s="202"/>
      <c r="L200" s="37"/>
      <c r="M200" s="203" t="s">
        <v>1</v>
      </c>
      <c r="N200" s="204" t="s">
        <v>44</v>
      </c>
      <c r="O200" s="75"/>
      <c r="P200" s="205">
        <f>O200*H200</f>
        <v>0</v>
      </c>
      <c r="Q200" s="205">
        <v>0</v>
      </c>
      <c r="R200" s="205">
        <f>Q200*H200</f>
        <v>0</v>
      </c>
      <c r="S200" s="205">
        <v>0</v>
      </c>
      <c r="T200" s="206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07" t="s">
        <v>256</v>
      </c>
      <c r="AT200" s="207" t="s">
        <v>158</v>
      </c>
      <c r="AU200" s="207" t="s">
        <v>134</v>
      </c>
      <c r="AY200" s="15" t="s">
        <v>155</v>
      </c>
      <c r="BE200" s="125">
        <f>IF(N200="základná",J200,0)</f>
        <v>0</v>
      </c>
      <c r="BF200" s="125">
        <f>IF(N200="znížená",J200,0)</f>
        <v>0</v>
      </c>
      <c r="BG200" s="125">
        <f>IF(N200="zákl. prenesená",J200,0)</f>
        <v>0</v>
      </c>
      <c r="BH200" s="125">
        <f>IF(N200="zníž. prenesená",J200,0)</f>
        <v>0</v>
      </c>
      <c r="BI200" s="125">
        <f>IF(N200="nulová",J200,0)</f>
        <v>0</v>
      </c>
      <c r="BJ200" s="15" t="s">
        <v>134</v>
      </c>
      <c r="BK200" s="125">
        <f>ROUND(I200*H200,2)</f>
        <v>0</v>
      </c>
      <c r="BL200" s="15" t="s">
        <v>256</v>
      </c>
      <c r="BM200" s="207" t="s">
        <v>574</v>
      </c>
    </row>
    <row r="201" s="2" customFormat="1" ht="33" customHeight="1">
      <c r="A201" s="36"/>
      <c r="B201" s="164"/>
      <c r="C201" s="222" t="s">
        <v>202</v>
      </c>
      <c r="D201" s="222" t="s">
        <v>366</v>
      </c>
      <c r="E201" s="223" t="s">
        <v>575</v>
      </c>
      <c r="F201" s="224" t="s">
        <v>576</v>
      </c>
      <c r="G201" s="225" t="s">
        <v>371</v>
      </c>
      <c r="H201" s="226">
        <v>5.5499999999999998</v>
      </c>
      <c r="I201" s="227"/>
      <c r="J201" s="228">
        <f>ROUND(I201*H201,2)</f>
        <v>0</v>
      </c>
      <c r="K201" s="229"/>
      <c r="L201" s="230"/>
      <c r="M201" s="231" t="s">
        <v>1</v>
      </c>
      <c r="N201" s="232" t="s">
        <v>44</v>
      </c>
      <c r="O201" s="75"/>
      <c r="P201" s="205">
        <f>O201*H201</f>
        <v>0</v>
      </c>
      <c r="Q201" s="205">
        <v>0.001</v>
      </c>
      <c r="R201" s="205">
        <f>Q201*H201</f>
        <v>0.0055500000000000002</v>
      </c>
      <c r="S201" s="205">
        <v>0</v>
      </c>
      <c r="T201" s="20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07" t="s">
        <v>197</v>
      </c>
      <c r="AT201" s="207" t="s">
        <v>366</v>
      </c>
      <c r="AU201" s="207" t="s">
        <v>134</v>
      </c>
      <c r="AY201" s="15" t="s">
        <v>155</v>
      </c>
      <c r="BE201" s="125">
        <f>IF(N201="základná",J201,0)</f>
        <v>0</v>
      </c>
      <c r="BF201" s="125">
        <f>IF(N201="znížená",J201,0)</f>
        <v>0</v>
      </c>
      <c r="BG201" s="125">
        <f>IF(N201="zákl. prenesená",J201,0)</f>
        <v>0</v>
      </c>
      <c r="BH201" s="125">
        <f>IF(N201="zníž. prenesená",J201,0)</f>
        <v>0</v>
      </c>
      <c r="BI201" s="125">
        <f>IF(N201="nulová",J201,0)</f>
        <v>0</v>
      </c>
      <c r="BJ201" s="15" t="s">
        <v>134</v>
      </c>
      <c r="BK201" s="125">
        <f>ROUND(I201*H201,2)</f>
        <v>0</v>
      </c>
      <c r="BL201" s="15" t="s">
        <v>256</v>
      </c>
      <c r="BM201" s="207" t="s">
        <v>577</v>
      </c>
    </row>
    <row r="202" s="2" customFormat="1" ht="21.75" customHeight="1">
      <c r="A202" s="36"/>
      <c r="B202" s="164"/>
      <c r="C202" s="195" t="s">
        <v>578</v>
      </c>
      <c r="D202" s="195" t="s">
        <v>158</v>
      </c>
      <c r="E202" s="196" t="s">
        <v>579</v>
      </c>
      <c r="F202" s="197" t="s">
        <v>580</v>
      </c>
      <c r="G202" s="198" t="s">
        <v>228</v>
      </c>
      <c r="H202" s="199">
        <v>70</v>
      </c>
      <c r="I202" s="200"/>
      <c r="J202" s="201">
        <f>ROUND(I202*H202,2)</f>
        <v>0</v>
      </c>
      <c r="K202" s="202"/>
      <c r="L202" s="37"/>
      <c r="M202" s="203" t="s">
        <v>1</v>
      </c>
      <c r="N202" s="204" t="s">
        <v>44</v>
      </c>
      <c r="O202" s="75"/>
      <c r="P202" s="205">
        <f>O202*H202</f>
        <v>0</v>
      </c>
      <c r="Q202" s="205">
        <v>0</v>
      </c>
      <c r="R202" s="205">
        <f>Q202*H202</f>
        <v>0</v>
      </c>
      <c r="S202" s="205">
        <v>0</v>
      </c>
      <c r="T202" s="20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07" t="s">
        <v>256</v>
      </c>
      <c r="AT202" s="207" t="s">
        <v>158</v>
      </c>
      <c r="AU202" s="207" t="s">
        <v>134</v>
      </c>
      <c r="AY202" s="15" t="s">
        <v>155</v>
      </c>
      <c r="BE202" s="125">
        <f>IF(N202="základná",J202,0)</f>
        <v>0</v>
      </c>
      <c r="BF202" s="125">
        <f>IF(N202="znížená",J202,0)</f>
        <v>0</v>
      </c>
      <c r="BG202" s="125">
        <f>IF(N202="zákl. prenesená",J202,0)</f>
        <v>0</v>
      </c>
      <c r="BH202" s="125">
        <f>IF(N202="zníž. prenesená",J202,0)</f>
        <v>0</v>
      </c>
      <c r="BI202" s="125">
        <f>IF(N202="nulová",J202,0)</f>
        <v>0</v>
      </c>
      <c r="BJ202" s="15" t="s">
        <v>134</v>
      </c>
      <c r="BK202" s="125">
        <f>ROUND(I202*H202,2)</f>
        <v>0</v>
      </c>
      <c r="BL202" s="15" t="s">
        <v>256</v>
      </c>
      <c r="BM202" s="207" t="s">
        <v>581</v>
      </c>
    </row>
    <row r="203" s="2" customFormat="1" ht="33" customHeight="1">
      <c r="A203" s="36"/>
      <c r="B203" s="164"/>
      <c r="C203" s="222" t="s">
        <v>582</v>
      </c>
      <c r="D203" s="222" t="s">
        <v>366</v>
      </c>
      <c r="E203" s="223" t="s">
        <v>575</v>
      </c>
      <c r="F203" s="224" t="s">
        <v>576</v>
      </c>
      <c r="G203" s="225" t="s">
        <v>371</v>
      </c>
      <c r="H203" s="226">
        <v>2.4500000000000002</v>
      </c>
      <c r="I203" s="227"/>
      <c r="J203" s="228">
        <f>ROUND(I203*H203,2)</f>
        <v>0</v>
      </c>
      <c r="K203" s="229"/>
      <c r="L203" s="230"/>
      <c r="M203" s="231" t="s">
        <v>1</v>
      </c>
      <c r="N203" s="232" t="s">
        <v>44</v>
      </c>
      <c r="O203" s="75"/>
      <c r="P203" s="205">
        <f>O203*H203</f>
        <v>0</v>
      </c>
      <c r="Q203" s="205">
        <v>0.001</v>
      </c>
      <c r="R203" s="205">
        <f>Q203*H203</f>
        <v>0.0024500000000000004</v>
      </c>
      <c r="S203" s="205">
        <v>0</v>
      </c>
      <c r="T203" s="20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7" t="s">
        <v>197</v>
      </c>
      <c r="AT203" s="207" t="s">
        <v>366</v>
      </c>
      <c r="AU203" s="207" t="s">
        <v>134</v>
      </c>
      <c r="AY203" s="15" t="s">
        <v>155</v>
      </c>
      <c r="BE203" s="125">
        <f>IF(N203="základná",J203,0)</f>
        <v>0</v>
      </c>
      <c r="BF203" s="125">
        <f>IF(N203="znížená",J203,0)</f>
        <v>0</v>
      </c>
      <c r="BG203" s="125">
        <f>IF(N203="zákl. prenesená",J203,0)</f>
        <v>0</v>
      </c>
      <c r="BH203" s="125">
        <f>IF(N203="zníž. prenesená",J203,0)</f>
        <v>0</v>
      </c>
      <c r="BI203" s="125">
        <f>IF(N203="nulová",J203,0)</f>
        <v>0</v>
      </c>
      <c r="BJ203" s="15" t="s">
        <v>134</v>
      </c>
      <c r="BK203" s="125">
        <f>ROUND(I203*H203,2)</f>
        <v>0</v>
      </c>
      <c r="BL203" s="15" t="s">
        <v>256</v>
      </c>
      <c r="BM203" s="207" t="s">
        <v>583</v>
      </c>
    </row>
    <row r="204" s="2" customFormat="1" ht="21.75" customHeight="1">
      <c r="A204" s="36"/>
      <c r="B204" s="164"/>
      <c r="C204" s="195" t="s">
        <v>584</v>
      </c>
      <c r="D204" s="195" t="s">
        <v>158</v>
      </c>
      <c r="E204" s="196" t="s">
        <v>585</v>
      </c>
      <c r="F204" s="197" t="s">
        <v>586</v>
      </c>
      <c r="G204" s="198" t="s">
        <v>228</v>
      </c>
      <c r="H204" s="199">
        <v>225</v>
      </c>
      <c r="I204" s="200"/>
      <c r="J204" s="201">
        <f>ROUND(I204*H204,2)</f>
        <v>0</v>
      </c>
      <c r="K204" s="202"/>
      <c r="L204" s="37"/>
      <c r="M204" s="203" t="s">
        <v>1</v>
      </c>
      <c r="N204" s="204" t="s">
        <v>44</v>
      </c>
      <c r="O204" s="75"/>
      <c r="P204" s="205">
        <f>O204*H204</f>
        <v>0</v>
      </c>
      <c r="Q204" s="205">
        <v>0</v>
      </c>
      <c r="R204" s="205">
        <f>Q204*H204</f>
        <v>0</v>
      </c>
      <c r="S204" s="205">
        <v>0</v>
      </c>
      <c r="T204" s="20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07" t="s">
        <v>256</v>
      </c>
      <c r="AT204" s="207" t="s">
        <v>158</v>
      </c>
      <c r="AU204" s="207" t="s">
        <v>134</v>
      </c>
      <c r="AY204" s="15" t="s">
        <v>155</v>
      </c>
      <c r="BE204" s="125">
        <f>IF(N204="základná",J204,0)</f>
        <v>0</v>
      </c>
      <c r="BF204" s="125">
        <f>IF(N204="znížená",J204,0)</f>
        <v>0</v>
      </c>
      <c r="BG204" s="125">
        <f>IF(N204="zákl. prenesená",J204,0)</f>
        <v>0</v>
      </c>
      <c r="BH204" s="125">
        <f>IF(N204="zníž. prenesená",J204,0)</f>
        <v>0</v>
      </c>
      <c r="BI204" s="125">
        <f>IF(N204="nulová",J204,0)</f>
        <v>0</v>
      </c>
      <c r="BJ204" s="15" t="s">
        <v>134</v>
      </c>
      <c r="BK204" s="125">
        <f>ROUND(I204*H204,2)</f>
        <v>0</v>
      </c>
      <c r="BL204" s="15" t="s">
        <v>256</v>
      </c>
      <c r="BM204" s="207" t="s">
        <v>587</v>
      </c>
    </row>
    <row r="205" s="2" customFormat="1" ht="33" customHeight="1">
      <c r="A205" s="36"/>
      <c r="B205" s="164"/>
      <c r="C205" s="222" t="s">
        <v>588</v>
      </c>
      <c r="D205" s="222" t="s">
        <v>366</v>
      </c>
      <c r="E205" s="223" t="s">
        <v>589</v>
      </c>
      <c r="F205" s="224" t="s">
        <v>590</v>
      </c>
      <c r="G205" s="225" t="s">
        <v>228</v>
      </c>
      <c r="H205" s="226">
        <v>86.799999999999997</v>
      </c>
      <c r="I205" s="227"/>
      <c r="J205" s="228">
        <f>ROUND(I205*H205,2)</f>
        <v>0</v>
      </c>
      <c r="K205" s="229"/>
      <c r="L205" s="230"/>
      <c r="M205" s="231" t="s">
        <v>1</v>
      </c>
      <c r="N205" s="232" t="s">
        <v>44</v>
      </c>
      <c r="O205" s="75"/>
      <c r="P205" s="205">
        <f>O205*H205</f>
        <v>0</v>
      </c>
      <c r="Q205" s="205">
        <v>0.0042500000000000003</v>
      </c>
      <c r="R205" s="205">
        <f>Q205*H205</f>
        <v>0.36890000000000001</v>
      </c>
      <c r="S205" s="205">
        <v>0</v>
      </c>
      <c r="T205" s="20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7" t="s">
        <v>197</v>
      </c>
      <c r="AT205" s="207" t="s">
        <v>366</v>
      </c>
      <c r="AU205" s="207" t="s">
        <v>134</v>
      </c>
      <c r="AY205" s="15" t="s">
        <v>155</v>
      </c>
      <c r="BE205" s="125">
        <f>IF(N205="základná",J205,0)</f>
        <v>0</v>
      </c>
      <c r="BF205" s="125">
        <f>IF(N205="znížená",J205,0)</f>
        <v>0</v>
      </c>
      <c r="BG205" s="125">
        <f>IF(N205="zákl. prenesená",J205,0)</f>
        <v>0</v>
      </c>
      <c r="BH205" s="125">
        <f>IF(N205="zníž. prenesená",J205,0)</f>
        <v>0</v>
      </c>
      <c r="BI205" s="125">
        <f>IF(N205="nulová",J205,0)</f>
        <v>0</v>
      </c>
      <c r="BJ205" s="15" t="s">
        <v>134</v>
      </c>
      <c r="BK205" s="125">
        <f>ROUND(I205*H205,2)</f>
        <v>0</v>
      </c>
      <c r="BL205" s="15" t="s">
        <v>256</v>
      </c>
      <c r="BM205" s="207" t="s">
        <v>591</v>
      </c>
    </row>
    <row r="206" s="2" customFormat="1" ht="33" customHeight="1">
      <c r="A206" s="36"/>
      <c r="B206" s="164"/>
      <c r="C206" s="222" t="s">
        <v>592</v>
      </c>
      <c r="D206" s="222" t="s">
        <v>366</v>
      </c>
      <c r="E206" s="223" t="s">
        <v>593</v>
      </c>
      <c r="F206" s="224" t="s">
        <v>594</v>
      </c>
      <c r="G206" s="225" t="s">
        <v>228</v>
      </c>
      <c r="H206" s="226">
        <v>111.59999999999999</v>
      </c>
      <c r="I206" s="227"/>
      <c r="J206" s="228">
        <f>ROUND(I206*H206,2)</f>
        <v>0</v>
      </c>
      <c r="K206" s="229"/>
      <c r="L206" s="230"/>
      <c r="M206" s="231" t="s">
        <v>1</v>
      </c>
      <c r="N206" s="232" t="s">
        <v>44</v>
      </c>
      <c r="O206" s="75"/>
      <c r="P206" s="205">
        <f>O206*H206</f>
        <v>0</v>
      </c>
      <c r="Q206" s="205">
        <v>0.0054999999999999997</v>
      </c>
      <c r="R206" s="205">
        <f>Q206*H206</f>
        <v>0.6137999999999999</v>
      </c>
      <c r="S206" s="205">
        <v>0</v>
      </c>
      <c r="T206" s="20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7" t="s">
        <v>197</v>
      </c>
      <c r="AT206" s="207" t="s">
        <v>366</v>
      </c>
      <c r="AU206" s="207" t="s">
        <v>134</v>
      </c>
      <c r="AY206" s="15" t="s">
        <v>155</v>
      </c>
      <c r="BE206" s="125">
        <f>IF(N206="základná",J206,0)</f>
        <v>0</v>
      </c>
      <c r="BF206" s="125">
        <f>IF(N206="znížená",J206,0)</f>
        <v>0</v>
      </c>
      <c r="BG206" s="125">
        <f>IF(N206="zákl. prenesená",J206,0)</f>
        <v>0</v>
      </c>
      <c r="BH206" s="125">
        <f>IF(N206="zníž. prenesená",J206,0)</f>
        <v>0</v>
      </c>
      <c r="BI206" s="125">
        <f>IF(N206="nulová",J206,0)</f>
        <v>0</v>
      </c>
      <c r="BJ206" s="15" t="s">
        <v>134</v>
      </c>
      <c r="BK206" s="125">
        <f>ROUND(I206*H206,2)</f>
        <v>0</v>
      </c>
      <c r="BL206" s="15" t="s">
        <v>256</v>
      </c>
      <c r="BM206" s="207" t="s">
        <v>595</v>
      </c>
    </row>
    <row r="207" s="2" customFormat="1" ht="21.75" customHeight="1">
      <c r="A207" s="36"/>
      <c r="B207" s="164"/>
      <c r="C207" s="195" t="s">
        <v>596</v>
      </c>
      <c r="D207" s="195" t="s">
        <v>158</v>
      </c>
      <c r="E207" s="196" t="s">
        <v>597</v>
      </c>
      <c r="F207" s="197" t="s">
        <v>598</v>
      </c>
      <c r="G207" s="198" t="s">
        <v>228</v>
      </c>
      <c r="H207" s="199">
        <v>70</v>
      </c>
      <c r="I207" s="200"/>
      <c r="J207" s="201">
        <f>ROUND(I207*H207,2)</f>
        <v>0</v>
      </c>
      <c r="K207" s="202"/>
      <c r="L207" s="37"/>
      <c r="M207" s="203" t="s">
        <v>1</v>
      </c>
      <c r="N207" s="204" t="s">
        <v>44</v>
      </c>
      <c r="O207" s="75"/>
      <c r="P207" s="205">
        <f>O207*H207</f>
        <v>0</v>
      </c>
      <c r="Q207" s="205">
        <v>0</v>
      </c>
      <c r="R207" s="205">
        <f>Q207*H207</f>
        <v>0</v>
      </c>
      <c r="S207" s="205">
        <v>0</v>
      </c>
      <c r="T207" s="20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7" t="s">
        <v>256</v>
      </c>
      <c r="AT207" s="207" t="s">
        <v>158</v>
      </c>
      <c r="AU207" s="207" t="s">
        <v>134</v>
      </c>
      <c r="AY207" s="15" t="s">
        <v>155</v>
      </c>
      <c r="BE207" s="125">
        <f>IF(N207="základná",J207,0)</f>
        <v>0</v>
      </c>
      <c r="BF207" s="125">
        <f>IF(N207="znížená",J207,0)</f>
        <v>0</v>
      </c>
      <c r="BG207" s="125">
        <f>IF(N207="zákl. prenesená",J207,0)</f>
        <v>0</v>
      </c>
      <c r="BH207" s="125">
        <f>IF(N207="zníž. prenesená",J207,0)</f>
        <v>0</v>
      </c>
      <c r="BI207" s="125">
        <f>IF(N207="nulová",J207,0)</f>
        <v>0</v>
      </c>
      <c r="BJ207" s="15" t="s">
        <v>134</v>
      </c>
      <c r="BK207" s="125">
        <f>ROUND(I207*H207,2)</f>
        <v>0</v>
      </c>
      <c r="BL207" s="15" t="s">
        <v>256</v>
      </c>
      <c r="BM207" s="207" t="s">
        <v>599</v>
      </c>
    </row>
    <row r="208" s="2" customFormat="1" ht="33" customHeight="1">
      <c r="A208" s="36"/>
      <c r="B208" s="164"/>
      <c r="C208" s="222" t="s">
        <v>600</v>
      </c>
      <c r="D208" s="222" t="s">
        <v>366</v>
      </c>
      <c r="E208" s="223" t="s">
        <v>589</v>
      </c>
      <c r="F208" s="224" t="s">
        <v>590</v>
      </c>
      <c r="G208" s="225" t="s">
        <v>228</v>
      </c>
      <c r="H208" s="226">
        <v>80.5</v>
      </c>
      <c r="I208" s="227"/>
      <c r="J208" s="228">
        <f>ROUND(I208*H208,2)</f>
        <v>0</v>
      </c>
      <c r="K208" s="229"/>
      <c r="L208" s="230"/>
      <c r="M208" s="231" t="s">
        <v>1</v>
      </c>
      <c r="N208" s="232" t="s">
        <v>44</v>
      </c>
      <c r="O208" s="75"/>
      <c r="P208" s="205">
        <f>O208*H208</f>
        <v>0</v>
      </c>
      <c r="Q208" s="205">
        <v>0.0042500000000000003</v>
      </c>
      <c r="R208" s="205">
        <f>Q208*H208</f>
        <v>0.34212500000000001</v>
      </c>
      <c r="S208" s="205">
        <v>0</v>
      </c>
      <c r="T208" s="20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07" t="s">
        <v>197</v>
      </c>
      <c r="AT208" s="207" t="s">
        <v>366</v>
      </c>
      <c r="AU208" s="207" t="s">
        <v>134</v>
      </c>
      <c r="AY208" s="15" t="s">
        <v>155</v>
      </c>
      <c r="BE208" s="125">
        <f>IF(N208="základná",J208,0)</f>
        <v>0</v>
      </c>
      <c r="BF208" s="125">
        <f>IF(N208="znížená",J208,0)</f>
        <v>0</v>
      </c>
      <c r="BG208" s="125">
        <f>IF(N208="zákl. prenesená",J208,0)</f>
        <v>0</v>
      </c>
      <c r="BH208" s="125">
        <f>IF(N208="zníž. prenesená",J208,0)</f>
        <v>0</v>
      </c>
      <c r="BI208" s="125">
        <f>IF(N208="nulová",J208,0)</f>
        <v>0</v>
      </c>
      <c r="BJ208" s="15" t="s">
        <v>134</v>
      </c>
      <c r="BK208" s="125">
        <f>ROUND(I208*H208,2)</f>
        <v>0</v>
      </c>
      <c r="BL208" s="15" t="s">
        <v>256</v>
      </c>
      <c r="BM208" s="207" t="s">
        <v>601</v>
      </c>
    </row>
    <row r="209" s="2" customFormat="1" ht="33" customHeight="1">
      <c r="A209" s="36"/>
      <c r="B209" s="164"/>
      <c r="C209" s="222" t="s">
        <v>602</v>
      </c>
      <c r="D209" s="222" t="s">
        <v>366</v>
      </c>
      <c r="E209" s="223" t="s">
        <v>593</v>
      </c>
      <c r="F209" s="224" t="s">
        <v>594</v>
      </c>
      <c r="G209" s="225" t="s">
        <v>228</v>
      </c>
      <c r="H209" s="226">
        <v>80.5</v>
      </c>
      <c r="I209" s="227"/>
      <c r="J209" s="228">
        <f>ROUND(I209*H209,2)</f>
        <v>0</v>
      </c>
      <c r="K209" s="229"/>
      <c r="L209" s="230"/>
      <c r="M209" s="231" t="s">
        <v>1</v>
      </c>
      <c r="N209" s="232" t="s">
        <v>44</v>
      </c>
      <c r="O209" s="75"/>
      <c r="P209" s="205">
        <f>O209*H209</f>
        <v>0</v>
      </c>
      <c r="Q209" s="205">
        <v>0.0054999999999999997</v>
      </c>
      <c r="R209" s="205">
        <f>Q209*H209</f>
        <v>0.44274999999999998</v>
      </c>
      <c r="S209" s="205">
        <v>0</v>
      </c>
      <c r="T209" s="20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7" t="s">
        <v>197</v>
      </c>
      <c r="AT209" s="207" t="s">
        <v>366</v>
      </c>
      <c r="AU209" s="207" t="s">
        <v>134</v>
      </c>
      <c r="AY209" s="15" t="s">
        <v>155</v>
      </c>
      <c r="BE209" s="125">
        <f>IF(N209="základná",J209,0)</f>
        <v>0</v>
      </c>
      <c r="BF209" s="125">
        <f>IF(N209="znížená",J209,0)</f>
        <v>0</v>
      </c>
      <c r="BG209" s="125">
        <f>IF(N209="zákl. prenesená",J209,0)</f>
        <v>0</v>
      </c>
      <c r="BH209" s="125">
        <f>IF(N209="zníž. prenesená",J209,0)</f>
        <v>0</v>
      </c>
      <c r="BI209" s="125">
        <f>IF(N209="nulová",J209,0)</f>
        <v>0</v>
      </c>
      <c r="BJ209" s="15" t="s">
        <v>134</v>
      </c>
      <c r="BK209" s="125">
        <f>ROUND(I209*H209,2)</f>
        <v>0</v>
      </c>
      <c r="BL209" s="15" t="s">
        <v>256</v>
      </c>
      <c r="BM209" s="207" t="s">
        <v>603</v>
      </c>
    </row>
    <row r="210" s="2" customFormat="1" ht="21.75" customHeight="1">
      <c r="A210" s="36"/>
      <c r="B210" s="164"/>
      <c r="C210" s="195" t="s">
        <v>604</v>
      </c>
      <c r="D210" s="195" t="s">
        <v>158</v>
      </c>
      <c r="E210" s="196" t="s">
        <v>605</v>
      </c>
      <c r="F210" s="197" t="s">
        <v>606</v>
      </c>
      <c r="G210" s="198" t="s">
        <v>228</v>
      </c>
      <c r="H210" s="199">
        <v>89.280000000000001</v>
      </c>
      <c r="I210" s="200"/>
      <c r="J210" s="201">
        <f>ROUND(I210*H210,2)</f>
        <v>0</v>
      </c>
      <c r="K210" s="202"/>
      <c r="L210" s="37"/>
      <c r="M210" s="203" t="s">
        <v>1</v>
      </c>
      <c r="N210" s="204" t="s">
        <v>44</v>
      </c>
      <c r="O210" s="75"/>
      <c r="P210" s="205">
        <f>O210*H210</f>
        <v>0</v>
      </c>
      <c r="Q210" s="205">
        <v>0</v>
      </c>
      <c r="R210" s="205">
        <f>Q210*H210</f>
        <v>0</v>
      </c>
      <c r="S210" s="205">
        <v>0</v>
      </c>
      <c r="T210" s="20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07" t="s">
        <v>256</v>
      </c>
      <c r="AT210" s="207" t="s">
        <v>158</v>
      </c>
      <c r="AU210" s="207" t="s">
        <v>134</v>
      </c>
      <c r="AY210" s="15" t="s">
        <v>155</v>
      </c>
      <c r="BE210" s="125">
        <f>IF(N210="základná",J210,0)</f>
        <v>0</v>
      </c>
      <c r="BF210" s="125">
        <f>IF(N210="znížená",J210,0)</f>
        <v>0</v>
      </c>
      <c r="BG210" s="125">
        <f>IF(N210="zákl. prenesená",J210,0)</f>
        <v>0</v>
      </c>
      <c r="BH210" s="125">
        <f>IF(N210="zníž. prenesená",J210,0)</f>
        <v>0</v>
      </c>
      <c r="BI210" s="125">
        <f>IF(N210="nulová",J210,0)</f>
        <v>0</v>
      </c>
      <c r="BJ210" s="15" t="s">
        <v>134</v>
      </c>
      <c r="BK210" s="125">
        <f>ROUND(I210*H210,2)</f>
        <v>0</v>
      </c>
      <c r="BL210" s="15" t="s">
        <v>256</v>
      </c>
      <c r="BM210" s="207" t="s">
        <v>607</v>
      </c>
    </row>
    <row r="211" s="2" customFormat="1" ht="16.5" customHeight="1">
      <c r="A211" s="36"/>
      <c r="B211" s="164"/>
      <c r="C211" s="222" t="s">
        <v>608</v>
      </c>
      <c r="D211" s="222" t="s">
        <v>366</v>
      </c>
      <c r="E211" s="223" t="s">
        <v>609</v>
      </c>
      <c r="F211" s="224" t="s">
        <v>610</v>
      </c>
      <c r="G211" s="225" t="s">
        <v>371</v>
      </c>
      <c r="H211" s="226">
        <v>98.207999999999998</v>
      </c>
      <c r="I211" s="227"/>
      <c r="J211" s="228">
        <f>ROUND(I211*H211,2)</f>
        <v>0</v>
      </c>
      <c r="K211" s="229"/>
      <c r="L211" s="230"/>
      <c r="M211" s="231" t="s">
        <v>1</v>
      </c>
      <c r="N211" s="232" t="s">
        <v>44</v>
      </c>
      <c r="O211" s="75"/>
      <c r="P211" s="205">
        <f>O211*H211</f>
        <v>0</v>
      </c>
      <c r="Q211" s="205">
        <v>0.001</v>
      </c>
      <c r="R211" s="205">
        <f>Q211*H211</f>
        <v>0.098208000000000004</v>
      </c>
      <c r="S211" s="205">
        <v>0</v>
      </c>
      <c r="T211" s="20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07" t="s">
        <v>197</v>
      </c>
      <c r="AT211" s="207" t="s">
        <v>366</v>
      </c>
      <c r="AU211" s="207" t="s">
        <v>134</v>
      </c>
      <c r="AY211" s="15" t="s">
        <v>155</v>
      </c>
      <c r="BE211" s="125">
        <f>IF(N211="základná",J211,0)</f>
        <v>0</v>
      </c>
      <c r="BF211" s="125">
        <f>IF(N211="znížená",J211,0)</f>
        <v>0</v>
      </c>
      <c r="BG211" s="125">
        <f>IF(N211="zákl. prenesená",J211,0)</f>
        <v>0</v>
      </c>
      <c r="BH211" s="125">
        <f>IF(N211="zníž. prenesená",J211,0)</f>
        <v>0</v>
      </c>
      <c r="BI211" s="125">
        <f>IF(N211="nulová",J211,0)</f>
        <v>0</v>
      </c>
      <c r="BJ211" s="15" t="s">
        <v>134</v>
      </c>
      <c r="BK211" s="125">
        <f>ROUND(I211*H211,2)</f>
        <v>0</v>
      </c>
      <c r="BL211" s="15" t="s">
        <v>256</v>
      </c>
      <c r="BM211" s="207" t="s">
        <v>611</v>
      </c>
    </row>
    <row r="212" s="2" customFormat="1" ht="21.75" customHeight="1">
      <c r="A212" s="36"/>
      <c r="B212" s="164"/>
      <c r="C212" s="222" t="s">
        <v>612</v>
      </c>
      <c r="D212" s="222" t="s">
        <v>366</v>
      </c>
      <c r="E212" s="223" t="s">
        <v>613</v>
      </c>
      <c r="F212" s="224" t="s">
        <v>614</v>
      </c>
      <c r="G212" s="225" t="s">
        <v>500</v>
      </c>
      <c r="H212" s="226">
        <v>35.712000000000003</v>
      </c>
      <c r="I212" s="227"/>
      <c r="J212" s="228">
        <f>ROUND(I212*H212,2)</f>
        <v>0</v>
      </c>
      <c r="K212" s="229"/>
      <c r="L212" s="230"/>
      <c r="M212" s="231" t="s">
        <v>1</v>
      </c>
      <c r="N212" s="232" t="s">
        <v>44</v>
      </c>
      <c r="O212" s="75"/>
      <c r="P212" s="205">
        <f>O212*H212</f>
        <v>0</v>
      </c>
      <c r="Q212" s="205">
        <v>5.0000000000000002E-05</v>
      </c>
      <c r="R212" s="205">
        <f>Q212*H212</f>
        <v>0.0017856000000000003</v>
      </c>
      <c r="S212" s="205">
        <v>0</v>
      </c>
      <c r="T212" s="206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7" t="s">
        <v>197</v>
      </c>
      <c r="AT212" s="207" t="s">
        <v>366</v>
      </c>
      <c r="AU212" s="207" t="s">
        <v>134</v>
      </c>
      <c r="AY212" s="15" t="s">
        <v>155</v>
      </c>
      <c r="BE212" s="125">
        <f>IF(N212="základná",J212,0)</f>
        <v>0</v>
      </c>
      <c r="BF212" s="125">
        <f>IF(N212="znížená",J212,0)</f>
        <v>0</v>
      </c>
      <c r="BG212" s="125">
        <f>IF(N212="zákl. prenesená",J212,0)</f>
        <v>0</v>
      </c>
      <c r="BH212" s="125">
        <f>IF(N212="zníž. prenesená",J212,0)</f>
        <v>0</v>
      </c>
      <c r="BI212" s="125">
        <f>IF(N212="nulová",J212,0)</f>
        <v>0</v>
      </c>
      <c r="BJ212" s="15" t="s">
        <v>134</v>
      </c>
      <c r="BK212" s="125">
        <f>ROUND(I212*H212,2)</f>
        <v>0</v>
      </c>
      <c r="BL212" s="15" t="s">
        <v>256</v>
      </c>
      <c r="BM212" s="207" t="s">
        <v>615</v>
      </c>
    </row>
    <row r="213" s="2" customFormat="1" ht="21.75" customHeight="1">
      <c r="A213" s="36"/>
      <c r="B213" s="164"/>
      <c r="C213" s="195" t="s">
        <v>616</v>
      </c>
      <c r="D213" s="195" t="s">
        <v>158</v>
      </c>
      <c r="E213" s="196" t="s">
        <v>617</v>
      </c>
      <c r="F213" s="197" t="s">
        <v>618</v>
      </c>
      <c r="G213" s="198" t="s">
        <v>195</v>
      </c>
      <c r="H213" s="199">
        <v>1.8759999999999999</v>
      </c>
      <c r="I213" s="200"/>
      <c r="J213" s="201">
        <f>ROUND(I213*H213,2)</f>
        <v>0</v>
      </c>
      <c r="K213" s="202"/>
      <c r="L213" s="37"/>
      <c r="M213" s="203" t="s">
        <v>1</v>
      </c>
      <c r="N213" s="204" t="s">
        <v>44</v>
      </c>
      <c r="O213" s="75"/>
      <c r="P213" s="205">
        <f>O213*H213</f>
        <v>0</v>
      </c>
      <c r="Q213" s="205">
        <v>0</v>
      </c>
      <c r="R213" s="205">
        <f>Q213*H213</f>
        <v>0</v>
      </c>
      <c r="S213" s="205">
        <v>0</v>
      </c>
      <c r="T213" s="206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7" t="s">
        <v>256</v>
      </c>
      <c r="AT213" s="207" t="s">
        <v>158</v>
      </c>
      <c r="AU213" s="207" t="s">
        <v>134</v>
      </c>
      <c r="AY213" s="15" t="s">
        <v>155</v>
      </c>
      <c r="BE213" s="125">
        <f>IF(N213="základná",J213,0)</f>
        <v>0</v>
      </c>
      <c r="BF213" s="125">
        <f>IF(N213="znížená",J213,0)</f>
        <v>0</v>
      </c>
      <c r="BG213" s="125">
        <f>IF(N213="zákl. prenesená",J213,0)</f>
        <v>0</v>
      </c>
      <c r="BH213" s="125">
        <f>IF(N213="zníž. prenesená",J213,0)</f>
        <v>0</v>
      </c>
      <c r="BI213" s="125">
        <f>IF(N213="nulová",J213,0)</f>
        <v>0</v>
      </c>
      <c r="BJ213" s="15" t="s">
        <v>134</v>
      </c>
      <c r="BK213" s="125">
        <f>ROUND(I213*H213,2)</f>
        <v>0</v>
      </c>
      <c r="BL213" s="15" t="s">
        <v>256</v>
      </c>
      <c r="BM213" s="207" t="s">
        <v>619</v>
      </c>
    </row>
    <row r="214" s="12" customFormat="1" ht="22.8" customHeight="1">
      <c r="A214" s="12"/>
      <c r="B214" s="183"/>
      <c r="C214" s="12"/>
      <c r="D214" s="184" t="s">
        <v>77</v>
      </c>
      <c r="E214" s="193" t="s">
        <v>620</v>
      </c>
      <c r="F214" s="193" t="s">
        <v>621</v>
      </c>
      <c r="G214" s="12"/>
      <c r="H214" s="12"/>
      <c r="I214" s="186"/>
      <c r="J214" s="194">
        <f>BK214</f>
        <v>0</v>
      </c>
      <c r="K214" s="12"/>
      <c r="L214" s="183"/>
      <c r="M214" s="187"/>
      <c r="N214" s="188"/>
      <c r="O214" s="188"/>
      <c r="P214" s="189">
        <f>SUM(P215:P229)</f>
        <v>0</v>
      </c>
      <c r="Q214" s="188"/>
      <c r="R214" s="189">
        <f>SUM(R215:R229)</f>
        <v>15.757779000000001</v>
      </c>
      <c r="S214" s="188"/>
      <c r="T214" s="190">
        <f>SUM(T215:T229)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84" t="s">
        <v>134</v>
      </c>
      <c r="AT214" s="191" t="s">
        <v>77</v>
      </c>
      <c r="AU214" s="191" t="s">
        <v>86</v>
      </c>
      <c r="AY214" s="184" t="s">
        <v>155</v>
      </c>
      <c r="BK214" s="192">
        <f>SUM(BK215:BK229)</f>
        <v>0</v>
      </c>
    </row>
    <row r="215" s="2" customFormat="1" ht="21.75" customHeight="1">
      <c r="A215" s="36"/>
      <c r="B215" s="164"/>
      <c r="C215" s="195" t="s">
        <v>265</v>
      </c>
      <c r="D215" s="195" t="s">
        <v>158</v>
      </c>
      <c r="E215" s="196" t="s">
        <v>622</v>
      </c>
      <c r="F215" s="197" t="s">
        <v>623</v>
      </c>
      <c r="G215" s="198" t="s">
        <v>228</v>
      </c>
      <c r="H215" s="199">
        <v>22</v>
      </c>
      <c r="I215" s="200"/>
      <c r="J215" s="201">
        <f>ROUND(I215*H215,2)</f>
        <v>0</v>
      </c>
      <c r="K215" s="202"/>
      <c r="L215" s="37"/>
      <c r="M215" s="203" t="s">
        <v>1</v>
      </c>
      <c r="N215" s="204" t="s">
        <v>44</v>
      </c>
      <c r="O215" s="75"/>
      <c r="P215" s="205">
        <f>O215*H215</f>
        <v>0</v>
      </c>
      <c r="Q215" s="205">
        <v>0</v>
      </c>
      <c r="R215" s="205">
        <f>Q215*H215</f>
        <v>0</v>
      </c>
      <c r="S215" s="205">
        <v>0</v>
      </c>
      <c r="T215" s="20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07" t="s">
        <v>256</v>
      </c>
      <c r="AT215" s="207" t="s">
        <v>158</v>
      </c>
      <c r="AU215" s="207" t="s">
        <v>134</v>
      </c>
      <c r="AY215" s="15" t="s">
        <v>155</v>
      </c>
      <c r="BE215" s="125">
        <f>IF(N215="základná",J215,0)</f>
        <v>0</v>
      </c>
      <c r="BF215" s="125">
        <f>IF(N215="znížená",J215,0)</f>
        <v>0</v>
      </c>
      <c r="BG215" s="125">
        <f>IF(N215="zákl. prenesená",J215,0)</f>
        <v>0</v>
      </c>
      <c r="BH215" s="125">
        <f>IF(N215="zníž. prenesená",J215,0)</f>
        <v>0</v>
      </c>
      <c r="BI215" s="125">
        <f>IF(N215="nulová",J215,0)</f>
        <v>0</v>
      </c>
      <c r="BJ215" s="15" t="s">
        <v>134</v>
      </c>
      <c r="BK215" s="125">
        <f>ROUND(I215*H215,2)</f>
        <v>0</v>
      </c>
      <c r="BL215" s="15" t="s">
        <v>256</v>
      </c>
      <c r="BM215" s="207" t="s">
        <v>624</v>
      </c>
    </row>
    <row r="216" s="2" customFormat="1" ht="16.5" customHeight="1">
      <c r="A216" s="36"/>
      <c r="B216" s="164"/>
      <c r="C216" s="222" t="s">
        <v>302</v>
      </c>
      <c r="D216" s="222" t="s">
        <v>366</v>
      </c>
      <c r="E216" s="223" t="s">
        <v>625</v>
      </c>
      <c r="F216" s="224" t="s">
        <v>626</v>
      </c>
      <c r="G216" s="225" t="s">
        <v>228</v>
      </c>
      <c r="H216" s="226">
        <v>24.199999999999999</v>
      </c>
      <c r="I216" s="227"/>
      <c r="J216" s="228">
        <f>ROUND(I216*H216,2)</f>
        <v>0</v>
      </c>
      <c r="K216" s="229"/>
      <c r="L216" s="230"/>
      <c r="M216" s="231" t="s">
        <v>1</v>
      </c>
      <c r="N216" s="232" t="s">
        <v>44</v>
      </c>
      <c r="O216" s="75"/>
      <c r="P216" s="205">
        <f>O216*H216</f>
        <v>0</v>
      </c>
      <c r="Q216" s="205">
        <v>0.00025999999999999998</v>
      </c>
      <c r="R216" s="205">
        <f>Q216*H216</f>
        <v>0.006291999999999999</v>
      </c>
      <c r="S216" s="205">
        <v>0</v>
      </c>
      <c r="T216" s="20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07" t="s">
        <v>197</v>
      </c>
      <c r="AT216" s="207" t="s">
        <v>366</v>
      </c>
      <c r="AU216" s="207" t="s">
        <v>134</v>
      </c>
      <c r="AY216" s="15" t="s">
        <v>155</v>
      </c>
      <c r="BE216" s="125">
        <f>IF(N216="základná",J216,0)</f>
        <v>0</v>
      </c>
      <c r="BF216" s="125">
        <f>IF(N216="znížená",J216,0)</f>
        <v>0</v>
      </c>
      <c r="BG216" s="125">
        <f>IF(N216="zákl. prenesená",J216,0)</f>
        <v>0</v>
      </c>
      <c r="BH216" s="125">
        <f>IF(N216="zníž. prenesená",J216,0)</f>
        <v>0</v>
      </c>
      <c r="BI216" s="125">
        <f>IF(N216="nulová",J216,0)</f>
        <v>0</v>
      </c>
      <c r="BJ216" s="15" t="s">
        <v>134</v>
      </c>
      <c r="BK216" s="125">
        <f>ROUND(I216*H216,2)</f>
        <v>0</v>
      </c>
      <c r="BL216" s="15" t="s">
        <v>256</v>
      </c>
      <c r="BM216" s="207" t="s">
        <v>627</v>
      </c>
    </row>
    <row r="217" s="2" customFormat="1" ht="33" customHeight="1">
      <c r="A217" s="36"/>
      <c r="B217" s="164"/>
      <c r="C217" s="195" t="s">
        <v>273</v>
      </c>
      <c r="D217" s="195" t="s">
        <v>158</v>
      </c>
      <c r="E217" s="196" t="s">
        <v>628</v>
      </c>
      <c r="F217" s="197" t="s">
        <v>629</v>
      </c>
      <c r="G217" s="198" t="s">
        <v>228</v>
      </c>
      <c r="H217" s="199">
        <v>227</v>
      </c>
      <c r="I217" s="200"/>
      <c r="J217" s="201">
        <f>ROUND(I217*H217,2)</f>
        <v>0</v>
      </c>
      <c r="K217" s="202"/>
      <c r="L217" s="37"/>
      <c r="M217" s="203" t="s">
        <v>1</v>
      </c>
      <c r="N217" s="204" t="s">
        <v>44</v>
      </c>
      <c r="O217" s="75"/>
      <c r="P217" s="205">
        <f>O217*H217</f>
        <v>0</v>
      </c>
      <c r="Q217" s="205">
        <v>0</v>
      </c>
      <c r="R217" s="205">
        <f>Q217*H217</f>
        <v>0</v>
      </c>
      <c r="S217" s="205">
        <v>0</v>
      </c>
      <c r="T217" s="20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07" t="s">
        <v>256</v>
      </c>
      <c r="AT217" s="207" t="s">
        <v>158</v>
      </c>
      <c r="AU217" s="207" t="s">
        <v>134</v>
      </c>
      <c r="AY217" s="15" t="s">
        <v>155</v>
      </c>
      <c r="BE217" s="125">
        <f>IF(N217="základná",J217,0)</f>
        <v>0</v>
      </c>
      <c r="BF217" s="125">
        <f>IF(N217="znížená",J217,0)</f>
        <v>0</v>
      </c>
      <c r="BG217" s="125">
        <f>IF(N217="zákl. prenesená",J217,0)</f>
        <v>0</v>
      </c>
      <c r="BH217" s="125">
        <f>IF(N217="zníž. prenesená",J217,0)</f>
        <v>0</v>
      </c>
      <c r="BI217" s="125">
        <f>IF(N217="nulová",J217,0)</f>
        <v>0</v>
      </c>
      <c r="BJ217" s="15" t="s">
        <v>134</v>
      </c>
      <c r="BK217" s="125">
        <f>ROUND(I217*H217,2)</f>
        <v>0</v>
      </c>
      <c r="BL217" s="15" t="s">
        <v>256</v>
      </c>
      <c r="BM217" s="207" t="s">
        <v>630</v>
      </c>
    </row>
    <row r="218" s="2" customFormat="1" ht="21.75" customHeight="1">
      <c r="A218" s="36"/>
      <c r="B218" s="164"/>
      <c r="C218" s="222" t="s">
        <v>277</v>
      </c>
      <c r="D218" s="222" t="s">
        <v>366</v>
      </c>
      <c r="E218" s="223" t="s">
        <v>631</v>
      </c>
      <c r="F218" s="224" t="s">
        <v>632</v>
      </c>
      <c r="G218" s="225" t="s">
        <v>228</v>
      </c>
      <c r="H218" s="226">
        <v>261.05000000000001</v>
      </c>
      <c r="I218" s="227"/>
      <c r="J218" s="228">
        <f>ROUND(I218*H218,2)</f>
        <v>0</v>
      </c>
      <c r="K218" s="229"/>
      <c r="L218" s="230"/>
      <c r="M218" s="231" t="s">
        <v>1</v>
      </c>
      <c r="N218" s="232" t="s">
        <v>44</v>
      </c>
      <c r="O218" s="75"/>
      <c r="P218" s="205">
        <f>O218*H218</f>
        <v>0</v>
      </c>
      <c r="Q218" s="205">
        <v>0.0019</v>
      </c>
      <c r="R218" s="205">
        <f>Q218*H218</f>
        <v>0.49599500000000002</v>
      </c>
      <c r="S218" s="205">
        <v>0</v>
      </c>
      <c r="T218" s="20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07" t="s">
        <v>197</v>
      </c>
      <c r="AT218" s="207" t="s">
        <v>366</v>
      </c>
      <c r="AU218" s="207" t="s">
        <v>134</v>
      </c>
      <c r="AY218" s="15" t="s">
        <v>155</v>
      </c>
      <c r="BE218" s="125">
        <f>IF(N218="základná",J218,0)</f>
        <v>0</v>
      </c>
      <c r="BF218" s="125">
        <f>IF(N218="znížená",J218,0)</f>
        <v>0</v>
      </c>
      <c r="BG218" s="125">
        <f>IF(N218="zákl. prenesená",J218,0)</f>
        <v>0</v>
      </c>
      <c r="BH218" s="125">
        <f>IF(N218="zníž. prenesená",J218,0)</f>
        <v>0</v>
      </c>
      <c r="BI218" s="125">
        <f>IF(N218="nulová",J218,0)</f>
        <v>0</v>
      </c>
      <c r="BJ218" s="15" t="s">
        <v>134</v>
      </c>
      <c r="BK218" s="125">
        <f>ROUND(I218*H218,2)</f>
        <v>0</v>
      </c>
      <c r="BL218" s="15" t="s">
        <v>256</v>
      </c>
      <c r="BM218" s="207" t="s">
        <v>633</v>
      </c>
    </row>
    <row r="219" s="2" customFormat="1" ht="21.75" customHeight="1">
      <c r="A219" s="36"/>
      <c r="B219" s="164"/>
      <c r="C219" s="222" t="s">
        <v>281</v>
      </c>
      <c r="D219" s="222" t="s">
        <v>366</v>
      </c>
      <c r="E219" s="223" t="s">
        <v>634</v>
      </c>
      <c r="F219" s="224" t="s">
        <v>635</v>
      </c>
      <c r="G219" s="225" t="s">
        <v>346</v>
      </c>
      <c r="H219" s="226">
        <v>712.77999999999997</v>
      </c>
      <c r="I219" s="227"/>
      <c r="J219" s="228">
        <f>ROUND(I219*H219,2)</f>
        <v>0</v>
      </c>
      <c r="K219" s="229"/>
      <c r="L219" s="230"/>
      <c r="M219" s="231" t="s">
        <v>1</v>
      </c>
      <c r="N219" s="232" t="s">
        <v>44</v>
      </c>
      <c r="O219" s="75"/>
      <c r="P219" s="205">
        <f>O219*H219</f>
        <v>0</v>
      </c>
      <c r="Q219" s="205">
        <v>0.00014999999999999999</v>
      </c>
      <c r="R219" s="205">
        <f>Q219*H219</f>
        <v>0.10691699999999998</v>
      </c>
      <c r="S219" s="205">
        <v>0</v>
      </c>
      <c r="T219" s="206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07" t="s">
        <v>197</v>
      </c>
      <c r="AT219" s="207" t="s">
        <v>366</v>
      </c>
      <c r="AU219" s="207" t="s">
        <v>134</v>
      </c>
      <c r="AY219" s="15" t="s">
        <v>155</v>
      </c>
      <c r="BE219" s="125">
        <f>IF(N219="základná",J219,0)</f>
        <v>0</v>
      </c>
      <c r="BF219" s="125">
        <f>IF(N219="znížená",J219,0)</f>
        <v>0</v>
      </c>
      <c r="BG219" s="125">
        <f>IF(N219="zákl. prenesená",J219,0)</f>
        <v>0</v>
      </c>
      <c r="BH219" s="125">
        <f>IF(N219="zníž. prenesená",J219,0)</f>
        <v>0</v>
      </c>
      <c r="BI219" s="125">
        <f>IF(N219="nulová",J219,0)</f>
        <v>0</v>
      </c>
      <c r="BJ219" s="15" t="s">
        <v>134</v>
      </c>
      <c r="BK219" s="125">
        <f>ROUND(I219*H219,2)</f>
        <v>0</v>
      </c>
      <c r="BL219" s="15" t="s">
        <v>256</v>
      </c>
      <c r="BM219" s="207" t="s">
        <v>636</v>
      </c>
    </row>
    <row r="220" s="2" customFormat="1" ht="21.75" customHeight="1">
      <c r="A220" s="36"/>
      <c r="B220" s="164"/>
      <c r="C220" s="195" t="s">
        <v>252</v>
      </c>
      <c r="D220" s="195" t="s">
        <v>158</v>
      </c>
      <c r="E220" s="196" t="s">
        <v>637</v>
      </c>
      <c r="F220" s="197" t="s">
        <v>638</v>
      </c>
      <c r="G220" s="198" t="s">
        <v>228</v>
      </c>
      <c r="H220" s="199">
        <v>187</v>
      </c>
      <c r="I220" s="200"/>
      <c r="J220" s="201">
        <f>ROUND(I220*H220,2)</f>
        <v>0</v>
      </c>
      <c r="K220" s="202"/>
      <c r="L220" s="37"/>
      <c r="M220" s="203" t="s">
        <v>1</v>
      </c>
      <c r="N220" s="204" t="s">
        <v>44</v>
      </c>
      <c r="O220" s="75"/>
      <c r="P220" s="205">
        <f>O220*H220</f>
        <v>0</v>
      </c>
      <c r="Q220" s="205">
        <v>0</v>
      </c>
      <c r="R220" s="205">
        <f>Q220*H220</f>
        <v>0</v>
      </c>
      <c r="S220" s="205">
        <v>0</v>
      </c>
      <c r="T220" s="206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07" t="s">
        <v>256</v>
      </c>
      <c r="AT220" s="207" t="s">
        <v>158</v>
      </c>
      <c r="AU220" s="207" t="s">
        <v>134</v>
      </c>
      <c r="AY220" s="15" t="s">
        <v>155</v>
      </c>
      <c r="BE220" s="125">
        <f>IF(N220="základná",J220,0)</f>
        <v>0</v>
      </c>
      <c r="BF220" s="125">
        <f>IF(N220="znížená",J220,0)</f>
        <v>0</v>
      </c>
      <c r="BG220" s="125">
        <f>IF(N220="zákl. prenesená",J220,0)</f>
        <v>0</v>
      </c>
      <c r="BH220" s="125">
        <f>IF(N220="zníž. prenesená",J220,0)</f>
        <v>0</v>
      </c>
      <c r="BI220" s="125">
        <f>IF(N220="nulová",J220,0)</f>
        <v>0</v>
      </c>
      <c r="BJ220" s="15" t="s">
        <v>134</v>
      </c>
      <c r="BK220" s="125">
        <f>ROUND(I220*H220,2)</f>
        <v>0</v>
      </c>
      <c r="BL220" s="15" t="s">
        <v>256</v>
      </c>
      <c r="BM220" s="207" t="s">
        <v>639</v>
      </c>
    </row>
    <row r="221" s="2" customFormat="1" ht="16.5" customHeight="1">
      <c r="A221" s="36"/>
      <c r="B221" s="164"/>
      <c r="C221" s="222" t="s">
        <v>256</v>
      </c>
      <c r="D221" s="222" t="s">
        <v>366</v>
      </c>
      <c r="E221" s="223" t="s">
        <v>640</v>
      </c>
      <c r="F221" s="224" t="s">
        <v>641</v>
      </c>
      <c r="G221" s="225" t="s">
        <v>195</v>
      </c>
      <c r="H221" s="226">
        <v>14.960000000000001</v>
      </c>
      <c r="I221" s="227"/>
      <c r="J221" s="228">
        <f>ROUND(I221*H221,2)</f>
        <v>0</v>
      </c>
      <c r="K221" s="229"/>
      <c r="L221" s="230"/>
      <c r="M221" s="231" t="s">
        <v>1</v>
      </c>
      <c r="N221" s="232" t="s">
        <v>44</v>
      </c>
      <c r="O221" s="75"/>
      <c r="P221" s="205">
        <f>O221*H221</f>
        <v>0</v>
      </c>
      <c r="Q221" s="205">
        <v>1</v>
      </c>
      <c r="R221" s="205">
        <f>Q221*H221</f>
        <v>14.960000000000001</v>
      </c>
      <c r="S221" s="205">
        <v>0</v>
      </c>
      <c r="T221" s="20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07" t="s">
        <v>197</v>
      </c>
      <c r="AT221" s="207" t="s">
        <v>366</v>
      </c>
      <c r="AU221" s="207" t="s">
        <v>134</v>
      </c>
      <c r="AY221" s="15" t="s">
        <v>155</v>
      </c>
      <c r="BE221" s="125">
        <f>IF(N221="základná",J221,0)</f>
        <v>0</v>
      </c>
      <c r="BF221" s="125">
        <f>IF(N221="znížená",J221,0)</f>
        <v>0</v>
      </c>
      <c r="BG221" s="125">
        <f>IF(N221="zákl. prenesená",J221,0)</f>
        <v>0</v>
      </c>
      <c r="BH221" s="125">
        <f>IF(N221="zníž. prenesená",J221,0)</f>
        <v>0</v>
      </c>
      <c r="BI221" s="125">
        <f>IF(N221="nulová",J221,0)</f>
        <v>0</v>
      </c>
      <c r="BJ221" s="15" t="s">
        <v>134</v>
      </c>
      <c r="BK221" s="125">
        <f>ROUND(I221*H221,2)</f>
        <v>0</v>
      </c>
      <c r="BL221" s="15" t="s">
        <v>256</v>
      </c>
      <c r="BM221" s="207" t="s">
        <v>642</v>
      </c>
    </row>
    <row r="222" s="2" customFormat="1" ht="21.75" customHeight="1">
      <c r="A222" s="36"/>
      <c r="B222" s="164"/>
      <c r="C222" s="195" t="s">
        <v>260</v>
      </c>
      <c r="D222" s="195" t="s">
        <v>158</v>
      </c>
      <c r="E222" s="196" t="s">
        <v>643</v>
      </c>
      <c r="F222" s="197" t="s">
        <v>644</v>
      </c>
      <c r="G222" s="198" t="s">
        <v>346</v>
      </c>
      <c r="H222" s="199">
        <v>4</v>
      </c>
      <c r="I222" s="200"/>
      <c r="J222" s="201">
        <f>ROUND(I222*H222,2)</f>
        <v>0</v>
      </c>
      <c r="K222" s="202"/>
      <c r="L222" s="37"/>
      <c r="M222" s="203" t="s">
        <v>1</v>
      </c>
      <c r="N222" s="204" t="s">
        <v>44</v>
      </c>
      <c r="O222" s="75"/>
      <c r="P222" s="205">
        <f>O222*H222</f>
        <v>0</v>
      </c>
      <c r="Q222" s="205">
        <v>6.0000000000000002E-05</v>
      </c>
      <c r="R222" s="205">
        <f>Q222*H222</f>
        <v>0.00024000000000000001</v>
      </c>
      <c r="S222" s="205">
        <v>0</v>
      </c>
      <c r="T222" s="20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7" t="s">
        <v>256</v>
      </c>
      <c r="AT222" s="207" t="s">
        <v>158</v>
      </c>
      <c r="AU222" s="207" t="s">
        <v>134</v>
      </c>
      <c r="AY222" s="15" t="s">
        <v>155</v>
      </c>
      <c r="BE222" s="125">
        <f>IF(N222="základná",J222,0)</f>
        <v>0</v>
      </c>
      <c r="BF222" s="125">
        <f>IF(N222="znížená",J222,0)</f>
        <v>0</v>
      </c>
      <c r="BG222" s="125">
        <f>IF(N222="zákl. prenesená",J222,0)</f>
        <v>0</v>
      </c>
      <c r="BH222" s="125">
        <f>IF(N222="zníž. prenesená",J222,0)</f>
        <v>0</v>
      </c>
      <c r="BI222" s="125">
        <f>IF(N222="nulová",J222,0)</f>
        <v>0</v>
      </c>
      <c r="BJ222" s="15" t="s">
        <v>134</v>
      </c>
      <c r="BK222" s="125">
        <f>ROUND(I222*H222,2)</f>
        <v>0</v>
      </c>
      <c r="BL222" s="15" t="s">
        <v>256</v>
      </c>
      <c r="BM222" s="207" t="s">
        <v>645</v>
      </c>
    </row>
    <row r="223" s="2" customFormat="1" ht="21.75" customHeight="1">
      <c r="A223" s="36"/>
      <c r="B223" s="164"/>
      <c r="C223" s="222" t="s">
        <v>287</v>
      </c>
      <c r="D223" s="222" t="s">
        <v>366</v>
      </c>
      <c r="E223" s="223" t="s">
        <v>646</v>
      </c>
      <c r="F223" s="224" t="s">
        <v>647</v>
      </c>
      <c r="G223" s="225" t="s">
        <v>346</v>
      </c>
      <c r="H223" s="226">
        <v>4</v>
      </c>
      <c r="I223" s="227"/>
      <c r="J223" s="228">
        <f>ROUND(I223*H223,2)</f>
        <v>0</v>
      </c>
      <c r="K223" s="229"/>
      <c r="L223" s="230"/>
      <c r="M223" s="231" t="s">
        <v>1</v>
      </c>
      <c r="N223" s="232" t="s">
        <v>44</v>
      </c>
      <c r="O223" s="75"/>
      <c r="P223" s="205">
        <f>O223*H223</f>
        <v>0</v>
      </c>
      <c r="Q223" s="205">
        <v>0.00064999999999999997</v>
      </c>
      <c r="R223" s="205">
        <f>Q223*H223</f>
        <v>0.0025999999999999999</v>
      </c>
      <c r="S223" s="205">
        <v>0</v>
      </c>
      <c r="T223" s="206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07" t="s">
        <v>197</v>
      </c>
      <c r="AT223" s="207" t="s">
        <v>366</v>
      </c>
      <c r="AU223" s="207" t="s">
        <v>134</v>
      </c>
      <c r="AY223" s="15" t="s">
        <v>155</v>
      </c>
      <c r="BE223" s="125">
        <f>IF(N223="základná",J223,0)</f>
        <v>0</v>
      </c>
      <c r="BF223" s="125">
        <f>IF(N223="znížená",J223,0)</f>
        <v>0</v>
      </c>
      <c r="BG223" s="125">
        <f>IF(N223="zákl. prenesená",J223,0)</f>
        <v>0</v>
      </c>
      <c r="BH223" s="125">
        <f>IF(N223="zníž. prenesená",J223,0)</f>
        <v>0</v>
      </c>
      <c r="BI223" s="125">
        <f>IF(N223="nulová",J223,0)</f>
        <v>0</v>
      </c>
      <c r="BJ223" s="15" t="s">
        <v>134</v>
      </c>
      <c r="BK223" s="125">
        <f>ROUND(I223*H223,2)</f>
        <v>0</v>
      </c>
      <c r="BL223" s="15" t="s">
        <v>256</v>
      </c>
      <c r="BM223" s="207" t="s">
        <v>648</v>
      </c>
    </row>
    <row r="224" s="2" customFormat="1" ht="21.75" customHeight="1">
      <c r="A224" s="36"/>
      <c r="B224" s="164"/>
      <c r="C224" s="222" t="s">
        <v>214</v>
      </c>
      <c r="D224" s="222" t="s">
        <v>366</v>
      </c>
      <c r="E224" s="223" t="s">
        <v>634</v>
      </c>
      <c r="F224" s="224" t="s">
        <v>635</v>
      </c>
      <c r="G224" s="225" t="s">
        <v>346</v>
      </c>
      <c r="H224" s="226">
        <v>20</v>
      </c>
      <c r="I224" s="227"/>
      <c r="J224" s="228">
        <f>ROUND(I224*H224,2)</f>
        <v>0</v>
      </c>
      <c r="K224" s="229"/>
      <c r="L224" s="230"/>
      <c r="M224" s="231" t="s">
        <v>1</v>
      </c>
      <c r="N224" s="232" t="s">
        <v>44</v>
      </c>
      <c r="O224" s="75"/>
      <c r="P224" s="205">
        <f>O224*H224</f>
        <v>0</v>
      </c>
      <c r="Q224" s="205">
        <v>0.00014999999999999999</v>
      </c>
      <c r="R224" s="205">
        <f>Q224*H224</f>
        <v>0.0029999999999999996</v>
      </c>
      <c r="S224" s="205">
        <v>0</v>
      </c>
      <c r="T224" s="20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07" t="s">
        <v>197</v>
      </c>
      <c r="AT224" s="207" t="s">
        <v>366</v>
      </c>
      <c r="AU224" s="207" t="s">
        <v>134</v>
      </c>
      <c r="AY224" s="15" t="s">
        <v>155</v>
      </c>
      <c r="BE224" s="125">
        <f>IF(N224="základná",J224,0)</f>
        <v>0</v>
      </c>
      <c r="BF224" s="125">
        <f>IF(N224="znížená",J224,0)</f>
        <v>0</v>
      </c>
      <c r="BG224" s="125">
        <f>IF(N224="zákl. prenesená",J224,0)</f>
        <v>0</v>
      </c>
      <c r="BH224" s="125">
        <f>IF(N224="zníž. prenesená",J224,0)</f>
        <v>0</v>
      </c>
      <c r="BI224" s="125">
        <f>IF(N224="nulová",J224,0)</f>
        <v>0</v>
      </c>
      <c r="BJ224" s="15" t="s">
        <v>134</v>
      </c>
      <c r="BK224" s="125">
        <f>ROUND(I224*H224,2)</f>
        <v>0</v>
      </c>
      <c r="BL224" s="15" t="s">
        <v>256</v>
      </c>
      <c r="BM224" s="207" t="s">
        <v>649</v>
      </c>
    </row>
    <row r="225" s="2" customFormat="1" ht="21.75" customHeight="1">
      <c r="A225" s="36"/>
      <c r="B225" s="164"/>
      <c r="C225" s="195" t="s">
        <v>230</v>
      </c>
      <c r="D225" s="195" t="s">
        <v>158</v>
      </c>
      <c r="E225" s="196" t="s">
        <v>650</v>
      </c>
      <c r="F225" s="197" t="s">
        <v>651</v>
      </c>
      <c r="G225" s="198" t="s">
        <v>228</v>
      </c>
      <c r="H225" s="199">
        <v>227</v>
      </c>
      <c r="I225" s="200"/>
      <c r="J225" s="201">
        <f>ROUND(I225*H225,2)</f>
        <v>0</v>
      </c>
      <c r="K225" s="202"/>
      <c r="L225" s="37"/>
      <c r="M225" s="203" t="s">
        <v>1</v>
      </c>
      <c r="N225" s="204" t="s">
        <v>44</v>
      </c>
      <c r="O225" s="75"/>
      <c r="P225" s="205">
        <f>O225*H225</f>
        <v>0</v>
      </c>
      <c r="Q225" s="205">
        <v>0</v>
      </c>
      <c r="R225" s="205">
        <f>Q225*H225</f>
        <v>0</v>
      </c>
      <c r="S225" s="205">
        <v>0</v>
      </c>
      <c r="T225" s="206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07" t="s">
        <v>256</v>
      </c>
      <c r="AT225" s="207" t="s">
        <v>158</v>
      </c>
      <c r="AU225" s="207" t="s">
        <v>134</v>
      </c>
      <c r="AY225" s="15" t="s">
        <v>155</v>
      </c>
      <c r="BE225" s="125">
        <f>IF(N225="základná",J225,0)</f>
        <v>0</v>
      </c>
      <c r="BF225" s="125">
        <f>IF(N225="znížená",J225,0)</f>
        <v>0</v>
      </c>
      <c r="BG225" s="125">
        <f>IF(N225="zákl. prenesená",J225,0)</f>
        <v>0</v>
      </c>
      <c r="BH225" s="125">
        <f>IF(N225="zníž. prenesená",J225,0)</f>
        <v>0</v>
      </c>
      <c r="BI225" s="125">
        <f>IF(N225="nulová",J225,0)</f>
        <v>0</v>
      </c>
      <c r="BJ225" s="15" t="s">
        <v>134</v>
      </c>
      <c r="BK225" s="125">
        <f>ROUND(I225*H225,2)</f>
        <v>0</v>
      </c>
      <c r="BL225" s="15" t="s">
        <v>256</v>
      </c>
      <c r="BM225" s="207" t="s">
        <v>652</v>
      </c>
    </row>
    <row r="226" s="2" customFormat="1" ht="16.5" customHeight="1">
      <c r="A226" s="36"/>
      <c r="B226" s="164"/>
      <c r="C226" s="222" t="s">
        <v>157</v>
      </c>
      <c r="D226" s="222" t="s">
        <v>366</v>
      </c>
      <c r="E226" s="223" t="s">
        <v>653</v>
      </c>
      <c r="F226" s="224" t="s">
        <v>654</v>
      </c>
      <c r="G226" s="225" t="s">
        <v>228</v>
      </c>
      <c r="H226" s="226">
        <v>261.05000000000001</v>
      </c>
      <c r="I226" s="227"/>
      <c r="J226" s="228">
        <f>ROUND(I226*H226,2)</f>
        <v>0</v>
      </c>
      <c r="K226" s="229"/>
      <c r="L226" s="230"/>
      <c r="M226" s="231" t="s">
        <v>1</v>
      </c>
      <c r="N226" s="232" t="s">
        <v>44</v>
      </c>
      <c r="O226" s="75"/>
      <c r="P226" s="205">
        <f>O226*H226</f>
        <v>0</v>
      </c>
      <c r="Q226" s="205">
        <v>0.00050000000000000001</v>
      </c>
      <c r="R226" s="205">
        <f>Q226*H226</f>
        <v>0.130525</v>
      </c>
      <c r="S226" s="205">
        <v>0</v>
      </c>
      <c r="T226" s="20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07" t="s">
        <v>197</v>
      </c>
      <c r="AT226" s="207" t="s">
        <v>366</v>
      </c>
      <c r="AU226" s="207" t="s">
        <v>134</v>
      </c>
      <c r="AY226" s="15" t="s">
        <v>155</v>
      </c>
      <c r="BE226" s="125">
        <f>IF(N226="základná",J226,0)</f>
        <v>0</v>
      </c>
      <c r="BF226" s="125">
        <f>IF(N226="znížená",J226,0)</f>
        <v>0</v>
      </c>
      <c r="BG226" s="125">
        <f>IF(N226="zákl. prenesená",J226,0)</f>
        <v>0</v>
      </c>
      <c r="BH226" s="125">
        <f>IF(N226="zníž. prenesená",J226,0)</f>
        <v>0</v>
      </c>
      <c r="BI226" s="125">
        <f>IF(N226="nulová",J226,0)</f>
        <v>0</v>
      </c>
      <c r="BJ226" s="15" t="s">
        <v>134</v>
      </c>
      <c r="BK226" s="125">
        <f>ROUND(I226*H226,2)</f>
        <v>0</v>
      </c>
      <c r="BL226" s="15" t="s">
        <v>256</v>
      </c>
      <c r="BM226" s="207" t="s">
        <v>655</v>
      </c>
    </row>
    <row r="227" s="2" customFormat="1" ht="21.75" customHeight="1">
      <c r="A227" s="36"/>
      <c r="B227" s="164"/>
      <c r="C227" s="195" t="s">
        <v>164</v>
      </c>
      <c r="D227" s="195" t="s">
        <v>158</v>
      </c>
      <c r="E227" s="196" t="s">
        <v>650</v>
      </c>
      <c r="F227" s="197" t="s">
        <v>651</v>
      </c>
      <c r="G227" s="198" t="s">
        <v>228</v>
      </c>
      <c r="H227" s="199">
        <v>227</v>
      </c>
      <c r="I227" s="200"/>
      <c r="J227" s="201">
        <f>ROUND(I227*H227,2)</f>
        <v>0</v>
      </c>
      <c r="K227" s="202"/>
      <c r="L227" s="37"/>
      <c r="M227" s="203" t="s">
        <v>1</v>
      </c>
      <c r="N227" s="204" t="s">
        <v>44</v>
      </c>
      <c r="O227" s="75"/>
      <c r="P227" s="205">
        <f>O227*H227</f>
        <v>0</v>
      </c>
      <c r="Q227" s="205">
        <v>0</v>
      </c>
      <c r="R227" s="205">
        <f>Q227*H227</f>
        <v>0</v>
      </c>
      <c r="S227" s="205">
        <v>0</v>
      </c>
      <c r="T227" s="20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07" t="s">
        <v>256</v>
      </c>
      <c r="AT227" s="207" t="s">
        <v>158</v>
      </c>
      <c r="AU227" s="207" t="s">
        <v>134</v>
      </c>
      <c r="AY227" s="15" t="s">
        <v>155</v>
      </c>
      <c r="BE227" s="125">
        <f>IF(N227="základná",J227,0)</f>
        <v>0</v>
      </c>
      <c r="BF227" s="125">
        <f>IF(N227="znížená",J227,0)</f>
        <v>0</v>
      </c>
      <c r="BG227" s="125">
        <f>IF(N227="zákl. prenesená",J227,0)</f>
        <v>0</v>
      </c>
      <c r="BH227" s="125">
        <f>IF(N227="zníž. prenesená",J227,0)</f>
        <v>0</v>
      </c>
      <c r="BI227" s="125">
        <f>IF(N227="nulová",J227,0)</f>
        <v>0</v>
      </c>
      <c r="BJ227" s="15" t="s">
        <v>134</v>
      </c>
      <c r="BK227" s="125">
        <f>ROUND(I227*H227,2)</f>
        <v>0</v>
      </c>
      <c r="BL227" s="15" t="s">
        <v>256</v>
      </c>
      <c r="BM227" s="207" t="s">
        <v>656</v>
      </c>
    </row>
    <row r="228" s="2" customFormat="1" ht="16.5" customHeight="1">
      <c r="A228" s="36"/>
      <c r="B228" s="164"/>
      <c r="C228" s="222" t="s">
        <v>300</v>
      </c>
      <c r="D228" s="222" t="s">
        <v>366</v>
      </c>
      <c r="E228" s="223" t="s">
        <v>657</v>
      </c>
      <c r="F228" s="224" t="s">
        <v>658</v>
      </c>
      <c r="G228" s="225" t="s">
        <v>228</v>
      </c>
      <c r="H228" s="226">
        <v>261.05000000000001</v>
      </c>
      <c r="I228" s="227"/>
      <c r="J228" s="228">
        <f>ROUND(I228*H228,2)</f>
        <v>0</v>
      </c>
      <c r="K228" s="229"/>
      <c r="L228" s="230"/>
      <c r="M228" s="231" t="s">
        <v>1</v>
      </c>
      <c r="N228" s="232" t="s">
        <v>44</v>
      </c>
      <c r="O228" s="75"/>
      <c r="P228" s="205">
        <f>O228*H228</f>
        <v>0</v>
      </c>
      <c r="Q228" s="205">
        <v>0.00020000000000000001</v>
      </c>
      <c r="R228" s="205">
        <f>Q228*H228</f>
        <v>0.052210000000000006</v>
      </c>
      <c r="S228" s="205">
        <v>0</v>
      </c>
      <c r="T228" s="20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07" t="s">
        <v>197</v>
      </c>
      <c r="AT228" s="207" t="s">
        <v>366</v>
      </c>
      <c r="AU228" s="207" t="s">
        <v>134</v>
      </c>
      <c r="AY228" s="15" t="s">
        <v>155</v>
      </c>
      <c r="BE228" s="125">
        <f>IF(N228="základná",J228,0)</f>
        <v>0</v>
      </c>
      <c r="BF228" s="125">
        <f>IF(N228="znížená",J228,0)</f>
        <v>0</v>
      </c>
      <c r="BG228" s="125">
        <f>IF(N228="zákl. prenesená",J228,0)</f>
        <v>0</v>
      </c>
      <c r="BH228" s="125">
        <f>IF(N228="zníž. prenesená",J228,0)</f>
        <v>0</v>
      </c>
      <c r="BI228" s="125">
        <f>IF(N228="nulová",J228,0)</f>
        <v>0</v>
      </c>
      <c r="BJ228" s="15" t="s">
        <v>134</v>
      </c>
      <c r="BK228" s="125">
        <f>ROUND(I228*H228,2)</f>
        <v>0</v>
      </c>
      <c r="BL228" s="15" t="s">
        <v>256</v>
      </c>
      <c r="BM228" s="207" t="s">
        <v>659</v>
      </c>
    </row>
    <row r="229" s="2" customFormat="1" ht="21.75" customHeight="1">
      <c r="A229" s="36"/>
      <c r="B229" s="164"/>
      <c r="C229" s="195" t="s">
        <v>660</v>
      </c>
      <c r="D229" s="195" t="s">
        <v>158</v>
      </c>
      <c r="E229" s="196" t="s">
        <v>661</v>
      </c>
      <c r="F229" s="197" t="s">
        <v>662</v>
      </c>
      <c r="G229" s="198" t="s">
        <v>195</v>
      </c>
      <c r="H229" s="199">
        <v>15.757999999999999</v>
      </c>
      <c r="I229" s="200"/>
      <c r="J229" s="201">
        <f>ROUND(I229*H229,2)</f>
        <v>0</v>
      </c>
      <c r="K229" s="202"/>
      <c r="L229" s="37"/>
      <c r="M229" s="203" t="s">
        <v>1</v>
      </c>
      <c r="N229" s="204" t="s">
        <v>44</v>
      </c>
      <c r="O229" s="75"/>
      <c r="P229" s="205">
        <f>O229*H229</f>
        <v>0</v>
      </c>
      <c r="Q229" s="205">
        <v>0</v>
      </c>
      <c r="R229" s="205">
        <f>Q229*H229</f>
        <v>0</v>
      </c>
      <c r="S229" s="205">
        <v>0</v>
      </c>
      <c r="T229" s="20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07" t="s">
        <v>256</v>
      </c>
      <c r="AT229" s="207" t="s">
        <v>158</v>
      </c>
      <c r="AU229" s="207" t="s">
        <v>134</v>
      </c>
      <c r="AY229" s="15" t="s">
        <v>155</v>
      </c>
      <c r="BE229" s="125">
        <f>IF(N229="základná",J229,0)</f>
        <v>0</v>
      </c>
      <c r="BF229" s="125">
        <f>IF(N229="znížená",J229,0)</f>
        <v>0</v>
      </c>
      <c r="BG229" s="125">
        <f>IF(N229="zákl. prenesená",J229,0)</f>
        <v>0</v>
      </c>
      <c r="BH229" s="125">
        <f>IF(N229="zníž. prenesená",J229,0)</f>
        <v>0</v>
      </c>
      <c r="BI229" s="125">
        <f>IF(N229="nulová",J229,0)</f>
        <v>0</v>
      </c>
      <c r="BJ229" s="15" t="s">
        <v>134</v>
      </c>
      <c r="BK229" s="125">
        <f>ROUND(I229*H229,2)</f>
        <v>0</v>
      </c>
      <c r="BL229" s="15" t="s">
        <v>256</v>
      </c>
      <c r="BM229" s="207" t="s">
        <v>663</v>
      </c>
    </row>
    <row r="230" s="12" customFormat="1" ht="22.8" customHeight="1">
      <c r="A230" s="12"/>
      <c r="B230" s="183"/>
      <c r="C230" s="12"/>
      <c r="D230" s="184" t="s">
        <v>77</v>
      </c>
      <c r="E230" s="193" t="s">
        <v>664</v>
      </c>
      <c r="F230" s="193" t="s">
        <v>665</v>
      </c>
      <c r="G230" s="12"/>
      <c r="H230" s="12"/>
      <c r="I230" s="186"/>
      <c r="J230" s="194">
        <f>BK230</f>
        <v>0</v>
      </c>
      <c r="K230" s="12"/>
      <c r="L230" s="183"/>
      <c r="M230" s="187"/>
      <c r="N230" s="188"/>
      <c r="O230" s="188"/>
      <c r="P230" s="189">
        <f>SUM(P231:P244)</f>
        <v>0</v>
      </c>
      <c r="Q230" s="188"/>
      <c r="R230" s="189">
        <f>SUM(R231:R244)</f>
        <v>1.7106462</v>
      </c>
      <c r="S230" s="188"/>
      <c r="T230" s="190">
        <f>SUM(T231:T244)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84" t="s">
        <v>134</v>
      </c>
      <c r="AT230" s="191" t="s">
        <v>77</v>
      </c>
      <c r="AU230" s="191" t="s">
        <v>86</v>
      </c>
      <c r="AY230" s="184" t="s">
        <v>155</v>
      </c>
      <c r="BK230" s="192">
        <f>SUM(BK231:BK244)</f>
        <v>0</v>
      </c>
    </row>
    <row r="231" s="2" customFormat="1" ht="16.5" customHeight="1">
      <c r="A231" s="36"/>
      <c r="B231" s="164"/>
      <c r="C231" s="195" t="s">
        <v>666</v>
      </c>
      <c r="D231" s="195" t="s">
        <v>158</v>
      </c>
      <c r="E231" s="196" t="s">
        <v>667</v>
      </c>
      <c r="F231" s="197" t="s">
        <v>668</v>
      </c>
      <c r="G231" s="198" t="s">
        <v>228</v>
      </c>
      <c r="H231" s="199">
        <v>105</v>
      </c>
      <c r="I231" s="200"/>
      <c r="J231" s="201">
        <f>ROUND(I231*H231,2)</f>
        <v>0</v>
      </c>
      <c r="K231" s="202"/>
      <c r="L231" s="37"/>
      <c r="M231" s="203" t="s">
        <v>1</v>
      </c>
      <c r="N231" s="204" t="s">
        <v>44</v>
      </c>
      <c r="O231" s="75"/>
      <c r="P231" s="205">
        <f>O231*H231</f>
        <v>0</v>
      </c>
      <c r="Q231" s="205">
        <v>0</v>
      </c>
      <c r="R231" s="205">
        <f>Q231*H231</f>
        <v>0</v>
      </c>
      <c r="S231" s="205">
        <v>0</v>
      </c>
      <c r="T231" s="206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07" t="s">
        <v>256</v>
      </c>
      <c r="AT231" s="207" t="s">
        <v>158</v>
      </c>
      <c r="AU231" s="207" t="s">
        <v>134</v>
      </c>
      <c r="AY231" s="15" t="s">
        <v>155</v>
      </c>
      <c r="BE231" s="125">
        <f>IF(N231="základná",J231,0)</f>
        <v>0</v>
      </c>
      <c r="BF231" s="125">
        <f>IF(N231="znížená",J231,0)</f>
        <v>0</v>
      </c>
      <c r="BG231" s="125">
        <f>IF(N231="zákl. prenesená",J231,0)</f>
        <v>0</v>
      </c>
      <c r="BH231" s="125">
        <f>IF(N231="zníž. prenesená",J231,0)</f>
        <v>0</v>
      </c>
      <c r="BI231" s="125">
        <f>IF(N231="nulová",J231,0)</f>
        <v>0</v>
      </c>
      <c r="BJ231" s="15" t="s">
        <v>134</v>
      </c>
      <c r="BK231" s="125">
        <f>ROUND(I231*H231,2)</f>
        <v>0</v>
      </c>
      <c r="BL231" s="15" t="s">
        <v>256</v>
      </c>
      <c r="BM231" s="207" t="s">
        <v>669</v>
      </c>
    </row>
    <row r="232" s="2" customFormat="1" ht="16.5" customHeight="1">
      <c r="A232" s="36"/>
      <c r="B232" s="164"/>
      <c r="C232" s="222" t="s">
        <v>670</v>
      </c>
      <c r="D232" s="222" t="s">
        <v>366</v>
      </c>
      <c r="E232" s="223" t="s">
        <v>671</v>
      </c>
      <c r="F232" s="224" t="s">
        <v>672</v>
      </c>
      <c r="G232" s="225" t="s">
        <v>228</v>
      </c>
      <c r="H232" s="226">
        <v>120.75</v>
      </c>
      <c r="I232" s="227"/>
      <c r="J232" s="228">
        <f>ROUND(I232*H232,2)</f>
        <v>0</v>
      </c>
      <c r="K232" s="229"/>
      <c r="L232" s="230"/>
      <c r="M232" s="231" t="s">
        <v>1</v>
      </c>
      <c r="N232" s="232" t="s">
        <v>44</v>
      </c>
      <c r="O232" s="75"/>
      <c r="P232" s="205">
        <f>O232*H232</f>
        <v>0</v>
      </c>
      <c r="Q232" s="205">
        <v>0.00010000000000000001</v>
      </c>
      <c r="R232" s="205">
        <f>Q232*H232</f>
        <v>0.012075000000000001</v>
      </c>
      <c r="S232" s="205">
        <v>0</v>
      </c>
      <c r="T232" s="206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07" t="s">
        <v>197</v>
      </c>
      <c r="AT232" s="207" t="s">
        <v>366</v>
      </c>
      <c r="AU232" s="207" t="s">
        <v>134</v>
      </c>
      <c r="AY232" s="15" t="s">
        <v>155</v>
      </c>
      <c r="BE232" s="125">
        <f>IF(N232="základná",J232,0)</f>
        <v>0</v>
      </c>
      <c r="BF232" s="125">
        <f>IF(N232="znížená",J232,0)</f>
        <v>0</v>
      </c>
      <c r="BG232" s="125">
        <f>IF(N232="zákl. prenesená",J232,0)</f>
        <v>0</v>
      </c>
      <c r="BH232" s="125">
        <f>IF(N232="zníž. prenesená",J232,0)</f>
        <v>0</v>
      </c>
      <c r="BI232" s="125">
        <f>IF(N232="nulová",J232,0)</f>
        <v>0</v>
      </c>
      <c r="BJ232" s="15" t="s">
        <v>134</v>
      </c>
      <c r="BK232" s="125">
        <f>ROUND(I232*H232,2)</f>
        <v>0</v>
      </c>
      <c r="BL232" s="15" t="s">
        <v>256</v>
      </c>
      <c r="BM232" s="207" t="s">
        <v>673</v>
      </c>
    </row>
    <row r="233" s="2" customFormat="1" ht="21.75" customHeight="1">
      <c r="A233" s="36"/>
      <c r="B233" s="164"/>
      <c r="C233" s="195" t="s">
        <v>674</v>
      </c>
      <c r="D233" s="195" t="s">
        <v>158</v>
      </c>
      <c r="E233" s="196" t="s">
        <v>675</v>
      </c>
      <c r="F233" s="197" t="s">
        <v>676</v>
      </c>
      <c r="G233" s="198" t="s">
        <v>228</v>
      </c>
      <c r="H233" s="199">
        <v>105</v>
      </c>
      <c r="I233" s="200"/>
      <c r="J233" s="201">
        <f>ROUND(I233*H233,2)</f>
        <v>0</v>
      </c>
      <c r="K233" s="202"/>
      <c r="L233" s="37"/>
      <c r="M233" s="203" t="s">
        <v>1</v>
      </c>
      <c r="N233" s="204" t="s">
        <v>44</v>
      </c>
      <c r="O233" s="75"/>
      <c r="P233" s="205">
        <f>O233*H233</f>
        <v>0</v>
      </c>
      <c r="Q233" s="205">
        <v>0</v>
      </c>
      <c r="R233" s="205">
        <f>Q233*H233</f>
        <v>0</v>
      </c>
      <c r="S233" s="205">
        <v>0</v>
      </c>
      <c r="T233" s="20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07" t="s">
        <v>256</v>
      </c>
      <c r="AT233" s="207" t="s">
        <v>158</v>
      </c>
      <c r="AU233" s="207" t="s">
        <v>134</v>
      </c>
      <c r="AY233" s="15" t="s">
        <v>155</v>
      </c>
      <c r="BE233" s="125">
        <f>IF(N233="základná",J233,0)</f>
        <v>0</v>
      </c>
      <c r="BF233" s="125">
        <f>IF(N233="znížená",J233,0)</f>
        <v>0</v>
      </c>
      <c r="BG233" s="125">
        <f>IF(N233="zákl. prenesená",J233,0)</f>
        <v>0</v>
      </c>
      <c r="BH233" s="125">
        <f>IF(N233="zníž. prenesená",J233,0)</f>
        <v>0</v>
      </c>
      <c r="BI233" s="125">
        <f>IF(N233="nulová",J233,0)</f>
        <v>0</v>
      </c>
      <c r="BJ233" s="15" t="s">
        <v>134</v>
      </c>
      <c r="BK233" s="125">
        <f>ROUND(I233*H233,2)</f>
        <v>0</v>
      </c>
      <c r="BL233" s="15" t="s">
        <v>256</v>
      </c>
      <c r="BM233" s="207" t="s">
        <v>677</v>
      </c>
    </row>
    <row r="234" s="2" customFormat="1" ht="21.75" customHeight="1">
      <c r="A234" s="36"/>
      <c r="B234" s="164"/>
      <c r="C234" s="222" t="s">
        <v>678</v>
      </c>
      <c r="D234" s="222" t="s">
        <v>366</v>
      </c>
      <c r="E234" s="223" t="s">
        <v>679</v>
      </c>
      <c r="F234" s="224" t="s">
        <v>680</v>
      </c>
      <c r="G234" s="225" t="s">
        <v>228</v>
      </c>
      <c r="H234" s="226">
        <v>107.09999999999999</v>
      </c>
      <c r="I234" s="227"/>
      <c r="J234" s="228">
        <f>ROUND(I234*H234,2)</f>
        <v>0</v>
      </c>
      <c r="K234" s="229"/>
      <c r="L234" s="230"/>
      <c r="M234" s="231" t="s">
        <v>1</v>
      </c>
      <c r="N234" s="232" t="s">
        <v>44</v>
      </c>
      <c r="O234" s="75"/>
      <c r="P234" s="205">
        <f>O234*H234</f>
        <v>0</v>
      </c>
      <c r="Q234" s="205">
        <v>0.0030000000000000001</v>
      </c>
      <c r="R234" s="205">
        <f>Q234*H234</f>
        <v>0.32129999999999997</v>
      </c>
      <c r="S234" s="205">
        <v>0</v>
      </c>
      <c r="T234" s="20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07" t="s">
        <v>197</v>
      </c>
      <c r="AT234" s="207" t="s">
        <v>366</v>
      </c>
      <c r="AU234" s="207" t="s">
        <v>134</v>
      </c>
      <c r="AY234" s="15" t="s">
        <v>155</v>
      </c>
      <c r="BE234" s="125">
        <f>IF(N234="základná",J234,0)</f>
        <v>0</v>
      </c>
      <c r="BF234" s="125">
        <f>IF(N234="znížená",J234,0)</f>
        <v>0</v>
      </c>
      <c r="BG234" s="125">
        <f>IF(N234="zákl. prenesená",J234,0)</f>
        <v>0</v>
      </c>
      <c r="BH234" s="125">
        <f>IF(N234="zníž. prenesená",J234,0)</f>
        <v>0</v>
      </c>
      <c r="BI234" s="125">
        <f>IF(N234="nulová",J234,0)</f>
        <v>0</v>
      </c>
      <c r="BJ234" s="15" t="s">
        <v>134</v>
      </c>
      <c r="BK234" s="125">
        <f>ROUND(I234*H234,2)</f>
        <v>0</v>
      </c>
      <c r="BL234" s="15" t="s">
        <v>256</v>
      </c>
      <c r="BM234" s="207" t="s">
        <v>681</v>
      </c>
    </row>
    <row r="235" s="2" customFormat="1" ht="33" customHeight="1">
      <c r="A235" s="36"/>
      <c r="B235" s="164"/>
      <c r="C235" s="195" t="s">
        <v>184</v>
      </c>
      <c r="D235" s="195" t="s">
        <v>158</v>
      </c>
      <c r="E235" s="196" t="s">
        <v>682</v>
      </c>
      <c r="F235" s="197" t="s">
        <v>683</v>
      </c>
      <c r="G235" s="198" t="s">
        <v>228</v>
      </c>
      <c r="H235" s="199">
        <v>22</v>
      </c>
      <c r="I235" s="200"/>
      <c r="J235" s="201">
        <f>ROUND(I235*H235,2)</f>
        <v>0</v>
      </c>
      <c r="K235" s="202"/>
      <c r="L235" s="37"/>
      <c r="M235" s="203" t="s">
        <v>1</v>
      </c>
      <c r="N235" s="204" t="s">
        <v>44</v>
      </c>
      <c r="O235" s="75"/>
      <c r="P235" s="205">
        <f>O235*H235</f>
        <v>0</v>
      </c>
      <c r="Q235" s="205">
        <v>0</v>
      </c>
      <c r="R235" s="205">
        <f>Q235*H235</f>
        <v>0</v>
      </c>
      <c r="S235" s="205">
        <v>0</v>
      </c>
      <c r="T235" s="206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07" t="s">
        <v>256</v>
      </c>
      <c r="AT235" s="207" t="s">
        <v>158</v>
      </c>
      <c r="AU235" s="207" t="s">
        <v>134</v>
      </c>
      <c r="AY235" s="15" t="s">
        <v>155</v>
      </c>
      <c r="BE235" s="125">
        <f>IF(N235="základná",J235,0)</f>
        <v>0</v>
      </c>
      <c r="BF235" s="125">
        <f>IF(N235="znížená",J235,0)</f>
        <v>0</v>
      </c>
      <c r="BG235" s="125">
        <f>IF(N235="zákl. prenesená",J235,0)</f>
        <v>0</v>
      </c>
      <c r="BH235" s="125">
        <f>IF(N235="zníž. prenesená",J235,0)</f>
        <v>0</v>
      </c>
      <c r="BI235" s="125">
        <f>IF(N235="nulová",J235,0)</f>
        <v>0</v>
      </c>
      <c r="BJ235" s="15" t="s">
        <v>134</v>
      </c>
      <c r="BK235" s="125">
        <f>ROUND(I235*H235,2)</f>
        <v>0</v>
      </c>
      <c r="BL235" s="15" t="s">
        <v>256</v>
      </c>
      <c r="BM235" s="207" t="s">
        <v>684</v>
      </c>
    </row>
    <row r="236" s="2" customFormat="1" ht="21.75" customHeight="1">
      <c r="A236" s="36"/>
      <c r="B236" s="164"/>
      <c r="C236" s="222" t="s">
        <v>188</v>
      </c>
      <c r="D236" s="222" t="s">
        <v>366</v>
      </c>
      <c r="E236" s="223" t="s">
        <v>685</v>
      </c>
      <c r="F236" s="224" t="s">
        <v>686</v>
      </c>
      <c r="G236" s="225" t="s">
        <v>161</v>
      </c>
      <c r="H236" s="226">
        <v>2.2440000000000002</v>
      </c>
      <c r="I236" s="227"/>
      <c r="J236" s="228">
        <f>ROUND(I236*H236,2)</f>
        <v>0</v>
      </c>
      <c r="K236" s="229"/>
      <c r="L236" s="230"/>
      <c r="M236" s="231" t="s">
        <v>1</v>
      </c>
      <c r="N236" s="232" t="s">
        <v>44</v>
      </c>
      <c r="O236" s="75"/>
      <c r="P236" s="205">
        <f>O236*H236</f>
        <v>0</v>
      </c>
      <c r="Q236" s="205">
        <v>0.0195</v>
      </c>
      <c r="R236" s="205">
        <f>Q236*H236</f>
        <v>0.043758000000000005</v>
      </c>
      <c r="S236" s="205">
        <v>0</v>
      </c>
      <c r="T236" s="20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07" t="s">
        <v>197</v>
      </c>
      <c r="AT236" s="207" t="s">
        <v>366</v>
      </c>
      <c r="AU236" s="207" t="s">
        <v>134</v>
      </c>
      <c r="AY236" s="15" t="s">
        <v>155</v>
      </c>
      <c r="BE236" s="125">
        <f>IF(N236="základná",J236,0)</f>
        <v>0</v>
      </c>
      <c r="BF236" s="125">
        <f>IF(N236="znížená",J236,0)</f>
        <v>0</v>
      </c>
      <c r="BG236" s="125">
        <f>IF(N236="zákl. prenesená",J236,0)</f>
        <v>0</v>
      </c>
      <c r="BH236" s="125">
        <f>IF(N236="zníž. prenesená",J236,0)</f>
        <v>0</v>
      </c>
      <c r="BI236" s="125">
        <f>IF(N236="nulová",J236,0)</f>
        <v>0</v>
      </c>
      <c r="BJ236" s="15" t="s">
        <v>134</v>
      </c>
      <c r="BK236" s="125">
        <f>ROUND(I236*H236,2)</f>
        <v>0</v>
      </c>
      <c r="BL236" s="15" t="s">
        <v>256</v>
      </c>
      <c r="BM236" s="207" t="s">
        <v>687</v>
      </c>
    </row>
    <row r="237" s="2" customFormat="1" ht="21.75" customHeight="1">
      <c r="A237" s="36"/>
      <c r="B237" s="164"/>
      <c r="C237" s="195" t="s">
        <v>176</v>
      </c>
      <c r="D237" s="195" t="s">
        <v>158</v>
      </c>
      <c r="E237" s="196" t="s">
        <v>688</v>
      </c>
      <c r="F237" s="197" t="s">
        <v>689</v>
      </c>
      <c r="G237" s="198" t="s">
        <v>228</v>
      </c>
      <c r="H237" s="199">
        <v>22</v>
      </c>
      <c r="I237" s="200"/>
      <c r="J237" s="201">
        <f>ROUND(I237*H237,2)</f>
        <v>0</v>
      </c>
      <c r="K237" s="202"/>
      <c r="L237" s="37"/>
      <c r="M237" s="203" t="s">
        <v>1</v>
      </c>
      <c r="N237" s="204" t="s">
        <v>44</v>
      </c>
      <c r="O237" s="75"/>
      <c r="P237" s="205">
        <f>O237*H237</f>
        <v>0</v>
      </c>
      <c r="Q237" s="205">
        <v>0</v>
      </c>
      <c r="R237" s="205">
        <f>Q237*H237</f>
        <v>0</v>
      </c>
      <c r="S237" s="205">
        <v>0</v>
      </c>
      <c r="T237" s="206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07" t="s">
        <v>256</v>
      </c>
      <c r="AT237" s="207" t="s">
        <v>158</v>
      </c>
      <c r="AU237" s="207" t="s">
        <v>134</v>
      </c>
      <c r="AY237" s="15" t="s">
        <v>155</v>
      </c>
      <c r="BE237" s="125">
        <f>IF(N237="základná",J237,0)</f>
        <v>0</v>
      </c>
      <c r="BF237" s="125">
        <f>IF(N237="znížená",J237,0)</f>
        <v>0</v>
      </c>
      <c r="BG237" s="125">
        <f>IF(N237="zákl. prenesená",J237,0)</f>
        <v>0</v>
      </c>
      <c r="BH237" s="125">
        <f>IF(N237="zníž. prenesená",J237,0)</f>
        <v>0</v>
      </c>
      <c r="BI237" s="125">
        <f>IF(N237="nulová",J237,0)</f>
        <v>0</v>
      </c>
      <c r="BJ237" s="15" t="s">
        <v>134</v>
      </c>
      <c r="BK237" s="125">
        <f>ROUND(I237*H237,2)</f>
        <v>0</v>
      </c>
      <c r="BL237" s="15" t="s">
        <v>256</v>
      </c>
      <c r="BM237" s="207" t="s">
        <v>690</v>
      </c>
    </row>
    <row r="238" s="2" customFormat="1" ht="21.75" customHeight="1">
      <c r="A238" s="36"/>
      <c r="B238" s="164"/>
      <c r="C238" s="222" t="s">
        <v>180</v>
      </c>
      <c r="D238" s="222" t="s">
        <v>366</v>
      </c>
      <c r="E238" s="223" t="s">
        <v>691</v>
      </c>
      <c r="F238" s="224" t="s">
        <v>692</v>
      </c>
      <c r="G238" s="225" t="s">
        <v>228</v>
      </c>
      <c r="H238" s="226">
        <v>44.880000000000003</v>
      </c>
      <c r="I238" s="227"/>
      <c r="J238" s="228">
        <f>ROUND(I238*H238,2)</f>
        <v>0</v>
      </c>
      <c r="K238" s="229"/>
      <c r="L238" s="230"/>
      <c r="M238" s="231" t="s">
        <v>1</v>
      </c>
      <c r="N238" s="232" t="s">
        <v>44</v>
      </c>
      <c r="O238" s="75"/>
      <c r="P238" s="205">
        <f>O238*H238</f>
        <v>0</v>
      </c>
      <c r="Q238" s="205">
        <v>0.0023400000000000001</v>
      </c>
      <c r="R238" s="205">
        <f>Q238*H238</f>
        <v>0.10501920000000001</v>
      </c>
      <c r="S238" s="205">
        <v>0</v>
      </c>
      <c r="T238" s="20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07" t="s">
        <v>197</v>
      </c>
      <c r="AT238" s="207" t="s">
        <v>366</v>
      </c>
      <c r="AU238" s="207" t="s">
        <v>134</v>
      </c>
      <c r="AY238" s="15" t="s">
        <v>155</v>
      </c>
      <c r="BE238" s="125">
        <f>IF(N238="základná",J238,0)</f>
        <v>0</v>
      </c>
      <c r="BF238" s="125">
        <f>IF(N238="znížená",J238,0)</f>
        <v>0</v>
      </c>
      <c r="BG238" s="125">
        <f>IF(N238="zákl. prenesená",J238,0)</f>
        <v>0</v>
      </c>
      <c r="BH238" s="125">
        <f>IF(N238="zníž. prenesená",J238,0)</f>
        <v>0</v>
      </c>
      <c r="BI238" s="125">
        <f>IF(N238="nulová",J238,0)</f>
        <v>0</v>
      </c>
      <c r="BJ238" s="15" t="s">
        <v>134</v>
      </c>
      <c r="BK238" s="125">
        <f>ROUND(I238*H238,2)</f>
        <v>0</v>
      </c>
      <c r="BL238" s="15" t="s">
        <v>256</v>
      </c>
      <c r="BM238" s="207" t="s">
        <v>693</v>
      </c>
    </row>
    <row r="239" s="2" customFormat="1" ht="21.75" customHeight="1">
      <c r="A239" s="36"/>
      <c r="B239" s="164"/>
      <c r="C239" s="195" t="s">
        <v>192</v>
      </c>
      <c r="D239" s="195" t="s">
        <v>158</v>
      </c>
      <c r="E239" s="196" t="s">
        <v>688</v>
      </c>
      <c r="F239" s="197" t="s">
        <v>689</v>
      </c>
      <c r="G239" s="198" t="s">
        <v>228</v>
      </c>
      <c r="H239" s="199">
        <v>170</v>
      </c>
      <c r="I239" s="200"/>
      <c r="J239" s="201">
        <f>ROUND(I239*H239,2)</f>
        <v>0</v>
      </c>
      <c r="K239" s="202"/>
      <c r="L239" s="37"/>
      <c r="M239" s="203" t="s">
        <v>1</v>
      </c>
      <c r="N239" s="204" t="s">
        <v>44</v>
      </c>
      <c r="O239" s="75"/>
      <c r="P239" s="205">
        <f>O239*H239</f>
        <v>0</v>
      </c>
      <c r="Q239" s="205">
        <v>0</v>
      </c>
      <c r="R239" s="205">
        <f>Q239*H239</f>
        <v>0</v>
      </c>
      <c r="S239" s="205">
        <v>0</v>
      </c>
      <c r="T239" s="206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07" t="s">
        <v>256</v>
      </c>
      <c r="AT239" s="207" t="s">
        <v>158</v>
      </c>
      <c r="AU239" s="207" t="s">
        <v>134</v>
      </c>
      <c r="AY239" s="15" t="s">
        <v>155</v>
      </c>
      <c r="BE239" s="125">
        <f>IF(N239="základná",J239,0)</f>
        <v>0</v>
      </c>
      <c r="BF239" s="125">
        <f>IF(N239="znížená",J239,0)</f>
        <v>0</v>
      </c>
      <c r="BG239" s="125">
        <f>IF(N239="zákl. prenesená",J239,0)</f>
        <v>0</v>
      </c>
      <c r="BH239" s="125">
        <f>IF(N239="zníž. prenesená",J239,0)</f>
        <v>0</v>
      </c>
      <c r="BI239" s="125">
        <f>IF(N239="nulová",J239,0)</f>
        <v>0</v>
      </c>
      <c r="BJ239" s="15" t="s">
        <v>134</v>
      </c>
      <c r="BK239" s="125">
        <f>ROUND(I239*H239,2)</f>
        <v>0</v>
      </c>
      <c r="BL239" s="15" t="s">
        <v>256</v>
      </c>
      <c r="BM239" s="207" t="s">
        <v>694</v>
      </c>
    </row>
    <row r="240" s="2" customFormat="1" ht="21.75" customHeight="1">
      <c r="A240" s="36"/>
      <c r="B240" s="164"/>
      <c r="C240" s="222" t="s">
        <v>197</v>
      </c>
      <c r="D240" s="222" t="s">
        <v>366</v>
      </c>
      <c r="E240" s="223" t="s">
        <v>679</v>
      </c>
      <c r="F240" s="224" t="s">
        <v>680</v>
      </c>
      <c r="G240" s="225" t="s">
        <v>228</v>
      </c>
      <c r="H240" s="226">
        <v>176.80000000000001</v>
      </c>
      <c r="I240" s="227"/>
      <c r="J240" s="228">
        <f>ROUND(I240*H240,2)</f>
        <v>0</v>
      </c>
      <c r="K240" s="229"/>
      <c r="L240" s="230"/>
      <c r="M240" s="231" t="s">
        <v>1</v>
      </c>
      <c r="N240" s="232" t="s">
        <v>44</v>
      </c>
      <c r="O240" s="75"/>
      <c r="P240" s="205">
        <f>O240*H240</f>
        <v>0</v>
      </c>
      <c r="Q240" s="205">
        <v>0.0030000000000000001</v>
      </c>
      <c r="R240" s="205">
        <f>Q240*H240</f>
        <v>0.53040000000000009</v>
      </c>
      <c r="S240" s="205">
        <v>0</v>
      </c>
      <c r="T240" s="20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07" t="s">
        <v>197</v>
      </c>
      <c r="AT240" s="207" t="s">
        <v>366</v>
      </c>
      <c r="AU240" s="207" t="s">
        <v>134</v>
      </c>
      <c r="AY240" s="15" t="s">
        <v>155</v>
      </c>
      <c r="BE240" s="125">
        <f>IF(N240="základná",J240,0)</f>
        <v>0</v>
      </c>
      <c r="BF240" s="125">
        <f>IF(N240="znížená",J240,0)</f>
        <v>0</v>
      </c>
      <c r="BG240" s="125">
        <f>IF(N240="zákl. prenesená",J240,0)</f>
        <v>0</v>
      </c>
      <c r="BH240" s="125">
        <f>IF(N240="zníž. prenesená",J240,0)</f>
        <v>0</v>
      </c>
      <c r="BI240" s="125">
        <f>IF(N240="nulová",J240,0)</f>
        <v>0</v>
      </c>
      <c r="BJ240" s="15" t="s">
        <v>134</v>
      </c>
      <c r="BK240" s="125">
        <f>ROUND(I240*H240,2)</f>
        <v>0</v>
      </c>
      <c r="BL240" s="15" t="s">
        <v>256</v>
      </c>
      <c r="BM240" s="207" t="s">
        <v>695</v>
      </c>
    </row>
    <row r="241" s="2" customFormat="1" ht="21.75" customHeight="1">
      <c r="A241" s="36"/>
      <c r="B241" s="164"/>
      <c r="C241" s="222" t="s">
        <v>168</v>
      </c>
      <c r="D241" s="222" t="s">
        <v>366</v>
      </c>
      <c r="E241" s="223" t="s">
        <v>696</v>
      </c>
      <c r="F241" s="224" t="s">
        <v>697</v>
      </c>
      <c r="G241" s="225" t="s">
        <v>228</v>
      </c>
      <c r="H241" s="226">
        <v>176.80000000000001</v>
      </c>
      <c r="I241" s="227"/>
      <c r="J241" s="228">
        <f>ROUND(I241*H241,2)</f>
        <v>0</v>
      </c>
      <c r="K241" s="229"/>
      <c r="L241" s="230"/>
      <c r="M241" s="231" t="s">
        <v>1</v>
      </c>
      <c r="N241" s="232" t="s">
        <v>44</v>
      </c>
      <c r="O241" s="75"/>
      <c r="P241" s="205">
        <f>O241*H241</f>
        <v>0</v>
      </c>
      <c r="Q241" s="205">
        <v>0.0035999999999999999</v>
      </c>
      <c r="R241" s="205">
        <f>Q241*H241</f>
        <v>0.63648000000000005</v>
      </c>
      <c r="S241" s="205">
        <v>0</v>
      </c>
      <c r="T241" s="206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07" t="s">
        <v>197</v>
      </c>
      <c r="AT241" s="207" t="s">
        <v>366</v>
      </c>
      <c r="AU241" s="207" t="s">
        <v>134</v>
      </c>
      <c r="AY241" s="15" t="s">
        <v>155</v>
      </c>
      <c r="BE241" s="125">
        <f>IF(N241="základná",J241,0)</f>
        <v>0</v>
      </c>
      <c r="BF241" s="125">
        <f>IF(N241="znížená",J241,0)</f>
        <v>0</v>
      </c>
      <c r="BG241" s="125">
        <f>IF(N241="zákl. prenesená",J241,0)</f>
        <v>0</v>
      </c>
      <c r="BH241" s="125">
        <f>IF(N241="zníž. prenesená",J241,0)</f>
        <v>0</v>
      </c>
      <c r="BI241" s="125">
        <f>IF(N241="nulová",J241,0)</f>
        <v>0</v>
      </c>
      <c r="BJ241" s="15" t="s">
        <v>134</v>
      </c>
      <c r="BK241" s="125">
        <f>ROUND(I241*H241,2)</f>
        <v>0</v>
      </c>
      <c r="BL241" s="15" t="s">
        <v>256</v>
      </c>
      <c r="BM241" s="207" t="s">
        <v>698</v>
      </c>
    </row>
    <row r="242" s="2" customFormat="1" ht="21.75" customHeight="1">
      <c r="A242" s="36"/>
      <c r="B242" s="164"/>
      <c r="C242" s="195" t="s">
        <v>172</v>
      </c>
      <c r="D242" s="195" t="s">
        <v>158</v>
      </c>
      <c r="E242" s="196" t="s">
        <v>699</v>
      </c>
      <c r="F242" s="197" t="s">
        <v>700</v>
      </c>
      <c r="G242" s="198" t="s">
        <v>228</v>
      </c>
      <c r="H242" s="199">
        <v>31.5</v>
      </c>
      <c r="I242" s="200"/>
      <c r="J242" s="201">
        <f>ROUND(I242*H242,2)</f>
        <v>0</v>
      </c>
      <c r="K242" s="202"/>
      <c r="L242" s="37"/>
      <c r="M242" s="203" t="s">
        <v>1</v>
      </c>
      <c r="N242" s="204" t="s">
        <v>44</v>
      </c>
      <c r="O242" s="75"/>
      <c r="P242" s="205">
        <f>O242*H242</f>
        <v>0</v>
      </c>
      <c r="Q242" s="205">
        <v>0.00012</v>
      </c>
      <c r="R242" s="205">
        <f>Q242*H242</f>
        <v>0.0037799999999999999</v>
      </c>
      <c r="S242" s="205">
        <v>0</v>
      </c>
      <c r="T242" s="206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07" t="s">
        <v>256</v>
      </c>
      <c r="AT242" s="207" t="s">
        <v>158</v>
      </c>
      <c r="AU242" s="207" t="s">
        <v>134</v>
      </c>
      <c r="AY242" s="15" t="s">
        <v>155</v>
      </c>
      <c r="BE242" s="125">
        <f>IF(N242="základná",J242,0)</f>
        <v>0</v>
      </c>
      <c r="BF242" s="125">
        <f>IF(N242="znížená",J242,0)</f>
        <v>0</v>
      </c>
      <c r="BG242" s="125">
        <f>IF(N242="zákl. prenesená",J242,0)</f>
        <v>0</v>
      </c>
      <c r="BH242" s="125">
        <f>IF(N242="zníž. prenesená",J242,0)</f>
        <v>0</v>
      </c>
      <c r="BI242" s="125">
        <f>IF(N242="nulová",J242,0)</f>
        <v>0</v>
      </c>
      <c r="BJ242" s="15" t="s">
        <v>134</v>
      </c>
      <c r="BK242" s="125">
        <f>ROUND(I242*H242,2)</f>
        <v>0</v>
      </c>
      <c r="BL242" s="15" t="s">
        <v>256</v>
      </c>
      <c r="BM242" s="207" t="s">
        <v>701</v>
      </c>
    </row>
    <row r="243" s="2" customFormat="1" ht="21.75" customHeight="1">
      <c r="A243" s="36"/>
      <c r="B243" s="164"/>
      <c r="C243" s="222" t="s">
        <v>234</v>
      </c>
      <c r="D243" s="222" t="s">
        <v>366</v>
      </c>
      <c r="E243" s="223" t="s">
        <v>702</v>
      </c>
      <c r="F243" s="224" t="s">
        <v>703</v>
      </c>
      <c r="G243" s="225" t="s">
        <v>228</v>
      </c>
      <c r="H243" s="226">
        <v>32.130000000000003</v>
      </c>
      <c r="I243" s="227"/>
      <c r="J243" s="228">
        <f>ROUND(I243*H243,2)</f>
        <v>0</v>
      </c>
      <c r="K243" s="229"/>
      <c r="L243" s="230"/>
      <c r="M243" s="231" t="s">
        <v>1</v>
      </c>
      <c r="N243" s="232" t="s">
        <v>44</v>
      </c>
      <c r="O243" s="75"/>
      <c r="P243" s="205">
        <f>O243*H243</f>
        <v>0</v>
      </c>
      <c r="Q243" s="205">
        <v>0.0018</v>
      </c>
      <c r="R243" s="205">
        <f>Q243*H243</f>
        <v>0.057834000000000003</v>
      </c>
      <c r="S243" s="205">
        <v>0</v>
      </c>
      <c r="T243" s="20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07" t="s">
        <v>197</v>
      </c>
      <c r="AT243" s="207" t="s">
        <v>366</v>
      </c>
      <c r="AU243" s="207" t="s">
        <v>134</v>
      </c>
      <c r="AY243" s="15" t="s">
        <v>155</v>
      </c>
      <c r="BE243" s="125">
        <f>IF(N243="základná",J243,0)</f>
        <v>0</v>
      </c>
      <c r="BF243" s="125">
        <f>IF(N243="znížená",J243,0)</f>
        <v>0</v>
      </c>
      <c r="BG243" s="125">
        <f>IF(N243="zákl. prenesená",J243,0)</f>
        <v>0</v>
      </c>
      <c r="BH243" s="125">
        <f>IF(N243="zníž. prenesená",J243,0)</f>
        <v>0</v>
      </c>
      <c r="BI243" s="125">
        <f>IF(N243="nulová",J243,0)</f>
        <v>0</v>
      </c>
      <c r="BJ243" s="15" t="s">
        <v>134</v>
      </c>
      <c r="BK243" s="125">
        <f>ROUND(I243*H243,2)</f>
        <v>0</v>
      </c>
      <c r="BL243" s="15" t="s">
        <v>256</v>
      </c>
      <c r="BM243" s="207" t="s">
        <v>704</v>
      </c>
    </row>
    <row r="244" s="2" customFormat="1" ht="21.75" customHeight="1">
      <c r="A244" s="36"/>
      <c r="B244" s="164"/>
      <c r="C244" s="195" t="s">
        <v>705</v>
      </c>
      <c r="D244" s="195" t="s">
        <v>158</v>
      </c>
      <c r="E244" s="196" t="s">
        <v>706</v>
      </c>
      <c r="F244" s="197" t="s">
        <v>707</v>
      </c>
      <c r="G244" s="198" t="s">
        <v>195</v>
      </c>
      <c r="H244" s="199">
        <v>1.7110000000000001</v>
      </c>
      <c r="I244" s="200"/>
      <c r="J244" s="201">
        <f>ROUND(I244*H244,2)</f>
        <v>0</v>
      </c>
      <c r="K244" s="202"/>
      <c r="L244" s="37"/>
      <c r="M244" s="203" t="s">
        <v>1</v>
      </c>
      <c r="N244" s="204" t="s">
        <v>44</v>
      </c>
      <c r="O244" s="75"/>
      <c r="P244" s="205">
        <f>O244*H244</f>
        <v>0</v>
      </c>
      <c r="Q244" s="205">
        <v>0</v>
      </c>
      <c r="R244" s="205">
        <f>Q244*H244</f>
        <v>0</v>
      </c>
      <c r="S244" s="205">
        <v>0</v>
      </c>
      <c r="T244" s="206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07" t="s">
        <v>256</v>
      </c>
      <c r="AT244" s="207" t="s">
        <v>158</v>
      </c>
      <c r="AU244" s="207" t="s">
        <v>134</v>
      </c>
      <c r="AY244" s="15" t="s">
        <v>155</v>
      </c>
      <c r="BE244" s="125">
        <f>IF(N244="základná",J244,0)</f>
        <v>0</v>
      </c>
      <c r="BF244" s="125">
        <f>IF(N244="znížená",J244,0)</f>
        <v>0</v>
      </c>
      <c r="BG244" s="125">
        <f>IF(N244="zákl. prenesená",J244,0)</f>
        <v>0</v>
      </c>
      <c r="BH244" s="125">
        <f>IF(N244="zníž. prenesená",J244,0)</f>
        <v>0</v>
      </c>
      <c r="BI244" s="125">
        <f>IF(N244="nulová",J244,0)</f>
        <v>0</v>
      </c>
      <c r="BJ244" s="15" t="s">
        <v>134</v>
      </c>
      <c r="BK244" s="125">
        <f>ROUND(I244*H244,2)</f>
        <v>0</v>
      </c>
      <c r="BL244" s="15" t="s">
        <v>256</v>
      </c>
      <c r="BM244" s="207" t="s">
        <v>708</v>
      </c>
    </row>
    <row r="245" s="12" customFormat="1" ht="22.8" customHeight="1">
      <c r="A245" s="12"/>
      <c r="B245" s="183"/>
      <c r="C245" s="12"/>
      <c r="D245" s="184" t="s">
        <v>77</v>
      </c>
      <c r="E245" s="193" t="s">
        <v>709</v>
      </c>
      <c r="F245" s="193" t="s">
        <v>710</v>
      </c>
      <c r="G245" s="12"/>
      <c r="H245" s="12"/>
      <c r="I245" s="186"/>
      <c r="J245" s="194">
        <f>BK245</f>
        <v>0</v>
      </c>
      <c r="K245" s="12"/>
      <c r="L245" s="183"/>
      <c r="M245" s="187"/>
      <c r="N245" s="188"/>
      <c r="O245" s="188"/>
      <c r="P245" s="189">
        <f>SUM(P246:P251)</f>
        <v>0</v>
      </c>
      <c r="Q245" s="188"/>
      <c r="R245" s="189">
        <f>SUM(R246:R251)</f>
        <v>5.3817984999999986</v>
      </c>
      <c r="S245" s="188"/>
      <c r="T245" s="190">
        <f>SUM(T246:T251)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84" t="s">
        <v>134</v>
      </c>
      <c r="AT245" s="191" t="s">
        <v>77</v>
      </c>
      <c r="AU245" s="191" t="s">
        <v>86</v>
      </c>
      <c r="AY245" s="184" t="s">
        <v>155</v>
      </c>
      <c r="BK245" s="192">
        <f>SUM(BK246:BK251)</f>
        <v>0</v>
      </c>
    </row>
    <row r="246" s="2" customFormat="1" ht="33" customHeight="1">
      <c r="A246" s="36"/>
      <c r="B246" s="164"/>
      <c r="C246" s="195" t="s">
        <v>711</v>
      </c>
      <c r="D246" s="195" t="s">
        <v>158</v>
      </c>
      <c r="E246" s="196" t="s">
        <v>712</v>
      </c>
      <c r="F246" s="197" t="s">
        <v>713</v>
      </c>
      <c r="G246" s="198" t="s">
        <v>228</v>
      </c>
      <c r="H246" s="199">
        <v>58.024999999999999</v>
      </c>
      <c r="I246" s="200"/>
      <c r="J246" s="201">
        <f>ROUND(I246*H246,2)</f>
        <v>0</v>
      </c>
      <c r="K246" s="202"/>
      <c r="L246" s="37"/>
      <c r="M246" s="203" t="s">
        <v>1</v>
      </c>
      <c r="N246" s="204" t="s">
        <v>44</v>
      </c>
      <c r="O246" s="75"/>
      <c r="P246" s="205">
        <f>O246*H246</f>
        <v>0</v>
      </c>
      <c r="Q246" s="205">
        <v>0.043139999999999998</v>
      </c>
      <c r="R246" s="205">
        <f>Q246*H246</f>
        <v>2.5031984999999999</v>
      </c>
      <c r="S246" s="205">
        <v>0</v>
      </c>
      <c r="T246" s="206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07" t="s">
        <v>256</v>
      </c>
      <c r="AT246" s="207" t="s">
        <v>158</v>
      </c>
      <c r="AU246" s="207" t="s">
        <v>134</v>
      </c>
      <c r="AY246" s="15" t="s">
        <v>155</v>
      </c>
      <c r="BE246" s="125">
        <f>IF(N246="základná",J246,0)</f>
        <v>0</v>
      </c>
      <c r="BF246" s="125">
        <f>IF(N246="znížená",J246,0)</f>
        <v>0</v>
      </c>
      <c r="BG246" s="125">
        <f>IF(N246="zákl. prenesená",J246,0)</f>
        <v>0</v>
      </c>
      <c r="BH246" s="125">
        <f>IF(N246="zníž. prenesená",J246,0)</f>
        <v>0</v>
      </c>
      <c r="BI246" s="125">
        <f>IF(N246="nulová",J246,0)</f>
        <v>0</v>
      </c>
      <c r="BJ246" s="15" t="s">
        <v>134</v>
      </c>
      <c r="BK246" s="125">
        <f>ROUND(I246*H246,2)</f>
        <v>0</v>
      </c>
      <c r="BL246" s="15" t="s">
        <v>256</v>
      </c>
      <c r="BM246" s="207" t="s">
        <v>714</v>
      </c>
    </row>
    <row r="247" s="2" customFormat="1" ht="33" customHeight="1">
      <c r="A247" s="36"/>
      <c r="B247" s="164"/>
      <c r="C247" s="195" t="s">
        <v>715</v>
      </c>
      <c r="D247" s="195" t="s">
        <v>158</v>
      </c>
      <c r="E247" s="196" t="s">
        <v>716</v>
      </c>
      <c r="F247" s="197" t="s">
        <v>717</v>
      </c>
      <c r="G247" s="198" t="s">
        <v>228</v>
      </c>
      <c r="H247" s="199">
        <v>60.5</v>
      </c>
      <c r="I247" s="200"/>
      <c r="J247" s="201">
        <f>ROUND(I247*H247,2)</f>
        <v>0</v>
      </c>
      <c r="K247" s="202"/>
      <c r="L247" s="37"/>
      <c r="M247" s="203" t="s">
        <v>1</v>
      </c>
      <c r="N247" s="204" t="s">
        <v>44</v>
      </c>
      <c r="O247" s="75"/>
      <c r="P247" s="205">
        <f>O247*H247</f>
        <v>0</v>
      </c>
      <c r="Q247" s="205">
        <v>0.044400000000000002</v>
      </c>
      <c r="R247" s="205">
        <f>Q247*H247</f>
        <v>2.6861999999999999</v>
      </c>
      <c r="S247" s="205">
        <v>0</v>
      </c>
      <c r="T247" s="206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07" t="s">
        <v>256</v>
      </c>
      <c r="AT247" s="207" t="s">
        <v>158</v>
      </c>
      <c r="AU247" s="207" t="s">
        <v>134</v>
      </c>
      <c r="AY247" s="15" t="s">
        <v>155</v>
      </c>
      <c r="BE247" s="125">
        <f>IF(N247="základná",J247,0)</f>
        <v>0</v>
      </c>
      <c r="BF247" s="125">
        <f>IF(N247="znížená",J247,0)</f>
        <v>0</v>
      </c>
      <c r="BG247" s="125">
        <f>IF(N247="zákl. prenesená",J247,0)</f>
        <v>0</v>
      </c>
      <c r="BH247" s="125">
        <f>IF(N247="zníž. prenesená",J247,0)</f>
        <v>0</v>
      </c>
      <c r="BI247" s="125">
        <f>IF(N247="nulová",J247,0)</f>
        <v>0</v>
      </c>
      <c r="BJ247" s="15" t="s">
        <v>134</v>
      </c>
      <c r="BK247" s="125">
        <f>ROUND(I247*H247,2)</f>
        <v>0</v>
      </c>
      <c r="BL247" s="15" t="s">
        <v>256</v>
      </c>
      <c r="BM247" s="207" t="s">
        <v>718</v>
      </c>
    </row>
    <row r="248" s="2" customFormat="1" ht="21.75" customHeight="1">
      <c r="A248" s="36"/>
      <c r="B248" s="164"/>
      <c r="C248" s="195" t="s">
        <v>719</v>
      </c>
      <c r="D248" s="195" t="s">
        <v>158</v>
      </c>
      <c r="E248" s="196" t="s">
        <v>720</v>
      </c>
      <c r="F248" s="197" t="s">
        <v>721</v>
      </c>
      <c r="G248" s="198" t="s">
        <v>346</v>
      </c>
      <c r="H248" s="199">
        <v>13</v>
      </c>
      <c r="I248" s="200"/>
      <c r="J248" s="201">
        <f>ROUND(I248*H248,2)</f>
        <v>0</v>
      </c>
      <c r="K248" s="202"/>
      <c r="L248" s="37"/>
      <c r="M248" s="203" t="s">
        <v>1</v>
      </c>
      <c r="N248" s="204" t="s">
        <v>44</v>
      </c>
      <c r="O248" s="75"/>
      <c r="P248" s="205">
        <f>O248*H248</f>
        <v>0</v>
      </c>
      <c r="Q248" s="205">
        <v>0.00029999999999999997</v>
      </c>
      <c r="R248" s="205">
        <f>Q248*H248</f>
        <v>0.0038999999999999998</v>
      </c>
      <c r="S248" s="205">
        <v>0</v>
      </c>
      <c r="T248" s="206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07" t="s">
        <v>256</v>
      </c>
      <c r="AT248" s="207" t="s">
        <v>158</v>
      </c>
      <c r="AU248" s="207" t="s">
        <v>134</v>
      </c>
      <c r="AY248" s="15" t="s">
        <v>155</v>
      </c>
      <c r="BE248" s="125">
        <f>IF(N248="základná",J248,0)</f>
        <v>0</v>
      </c>
      <c r="BF248" s="125">
        <f>IF(N248="znížená",J248,0)</f>
        <v>0</v>
      </c>
      <c r="BG248" s="125">
        <f>IF(N248="zákl. prenesená",J248,0)</f>
        <v>0</v>
      </c>
      <c r="BH248" s="125">
        <f>IF(N248="zníž. prenesená",J248,0)</f>
        <v>0</v>
      </c>
      <c r="BI248" s="125">
        <f>IF(N248="nulová",J248,0)</f>
        <v>0</v>
      </c>
      <c r="BJ248" s="15" t="s">
        <v>134</v>
      </c>
      <c r="BK248" s="125">
        <f>ROUND(I248*H248,2)</f>
        <v>0</v>
      </c>
      <c r="BL248" s="15" t="s">
        <v>256</v>
      </c>
      <c r="BM248" s="207" t="s">
        <v>722</v>
      </c>
    </row>
    <row r="249" s="2" customFormat="1" ht="21.75" customHeight="1">
      <c r="A249" s="36"/>
      <c r="B249" s="164"/>
      <c r="C249" s="222" t="s">
        <v>723</v>
      </c>
      <c r="D249" s="222" t="s">
        <v>366</v>
      </c>
      <c r="E249" s="223" t="s">
        <v>724</v>
      </c>
      <c r="F249" s="224" t="s">
        <v>725</v>
      </c>
      <c r="G249" s="225" t="s">
        <v>346</v>
      </c>
      <c r="H249" s="226">
        <v>6</v>
      </c>
      <c r="I249" s="227"/>
      <c r="J249" s="228">
        <f>ROUND(I249*H249,2)</f>
        <v>0</v>
      </c>
      <c r="K249" s="229"/>
      <c r="L249" s="230"/>
      <c r="M249" s="231" t="s">
        <v>1</v>
      </c>
      <c r="N249" s="232" t="s">
        <v>44</v>
      </c>
      <c r="O249" s="75"/>
      <c r="P249" s="205">
        <f>O249*H249</f>
        <v>0</v>
      </c>
      <c r="Q249" s="205">
        <v>0.014500000000000001</v>
      </c>
      <c r="R249" s="205">
        <f>Q249*H249</f>
        <v>0.087000000000000008</v>
      </c>
      <c r="S249" s="205">
        <v>0</v>
      </c>
      <c r="T249" s="20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07" t="s">
        <v>197</v>
      </c>
      <c r="AT249" s="207" t="s">
        <v>366</v>
      </c>
      <c r="AU249" s="207" t="s">
        <v>134</v>
      </c>
      <c r="AY249" s="15" t="s">
        <v>155</v>
      </c>
      <c r="BE249" s="125">
        <f>IF(N249="základná",J249,0)</f>
        <v>0</v>
      </c>
      <c r="BF249" s="125">
        <f>IF(N249="znížená",J249,0)</f>
        <v>0</v>
      </c>
      <c r="BG249" s="125">
        <f>IF(N249="zákl. prenesená",J249,0)</f>
        <v>0</v>
      </c>
      <c r="BH249" s="125">
        <f>IF(N249="zníž. prenesená",J249,0)</f>
        <v>0</v>
      </c>
      <c r="BI249" s="125">
        <f>IF(N249="nulová",J249,0)</f>
        <v>0</v>
      </c>
      <c r="BJ249" s="15" t="s">
        <v>134</v>
      </c>
      <c r="BK249" s="125">
        <f>ROUND(I249*H249,2)</f>
        <v>0</v>
      </c>
      <c r="BL249" s="15" t="s">
        <v>256</v>
      </c>
      <c r="BM249" s="207" t="s">
        <v>726</v>
      </c>
    </row>
    <row r="250" s="2" customFormat="1" ht="21.75" customHeight="1">
      <c r="A250" s="36"/>
      <c r="B250" s="164"/>
      <c r="C250" s="222" t="s">
        <v>727</v>
      </c>
      <c r="D250" s="222" t="s">
        <v>366</v>
      </c>
      <c r="E250" s="223" t="s">
        <v>728</v>
      </c>
      <c r="F250" s="224" t="s">
        <v>729</v>
      </c>
      <c r="G250" s="225" t="s">
        <v>346</v>
      </c>
      <c r="H250" s="226">
        <v>7</v>
      </c>
      <c r="I250" s="227"/>
      <c r="J250" s="228">
        <f>ROUND(I250*H250,2)</f>
        <v>0</v>
      </c>
      <c r="K250" s="229"/>
      <c r="L250" s="230"/>
      <c r="M250" s="231" t="s">
        <v>1</v>
      </c>
      <c r="N250" s="232" t="s">
        <v>44</v>
      </c>
      <c r="O250" s="75"/>
      <c r="P250" s="205">
        <f>O250*H250</f>
        <v>0</v>
      </c>
      <c r="Q250" s="205">
        <v>0.014500000000000001</v>
      </c>
      <c r="R250" s="205">
        <f>Q250*H250</f>
        <v>0.10150000000000001</v>
      </c>
      <c r="S250" s="205">
        <v>0</v>
      </c>
      <c r="T250" s="206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07" t="s">
        <v>197</v>
      </c>
      <c r="AT250" s="207" t="s">
        <v>366</v>
      </c>
      <c r="AU250" s="207" t="s">
        <v>134</v>
      </c>
      <c r="AY250" s="15" t="s">
        <v>155</v>
      </c>
      <c r="BE250" s="125">
        <f>IF(N250="základná",J250,0)</f>
        <v>0</v>
      </c>
      <c r="BF250" s="125">
        <f>IF(N250="znížená",J250,0)</f>
        <v>0</v>
      </c>
      <c r="BG250" s="125">
        <f>IF(N250="zákl. prenesená",J250,0)</f>
        <v>0</v>
      </c>
      <c r="BH250" s="125">
        <f>IF(N250="zníž. prenesená",J250,0)</f>
        <v>0</v>
      </c>
      <c r="BI250" s="125">
        <f>IF(N250="nulová",J250,0)</f>
        <v>0</v>
      </c>
      <c r="BJ250" s="15" t="s">
        <v>134</v>
      </c>
      <c r="BK250" s="125">
        <f>ROUND(I250*H250,2)</f>
        <v>0</v>
      </c>
      <c r="BL250" s="15" t="s">
        <v>256</v>
      </c>
      <c r="BM250" s="207" t="s">
        <v>730</v>
      </c>
    </row>
    <row r="251" s="2" customFormat="1" ht="21.75" customHeight="1">
      <c r="A251" s="36"/>
      <c r="B251" s="164"/>
      <c r="C251" s="195" t="s">
        <v>731</v>
      </c>
      <c r="D251" s="195" t="s">
        <v>158</v>
      </c>
      <c r="E251" s="196" t="s">
        <v>732</v>
      </c>
      <c r="F251" s="197" t="s">
        <v>733</v>
      </c>
      <c r="G251" s="198" t="s">
        <v>195</v>
      </c>
      <c r="H251" s="199">
        <v>5.3819999999999997</v>
      </c>
      <c r="I251" s="200"/>
      <c r="J251" s="201">
        <f>ROUND(I251*H251,2)</f>
        <v>0</v>
      </c>
      <c r="K251" s="202"/>
      <c r="L251" s="37"/>
      <c r="M251" s="203" t="s">
        <v>1</v>
      </c>
      <c r="N251" s="204" t="s">
        <v>44</v>
      </c>
      <c r="O251" s="75"/>
      <c r="P251" s="205">
        <f>O251*H251</f>
        <v>0</v>
      </c>
      <c r="Q251" s="205">
        <v>0</v>
      </c>
      <c r="R251" s="205">
        <f>Q251*H251</f>
        <v>0</v>
      </c>
      <c r="S251" s="205">
        <v>0</v>
      </c>
      <c r="T251" s="206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07" t="s">
        <v>256</v>
      </c>
      <c r="AT251" s="207" t="s">
        <v>158</v>
      </c>
      <c r="AU251" s="207" t="s">
        <v>134</v>
      </c>
      <c r="AY251" s="15" t="s">
        <v>155</v>
      </c>
      <c r="BE251" s="125">
        <f>IF(N251="základná",J251,0)</f>
        <v>0</v>
      </c>
      <c r="BF251" s="125">
        <f>IF(N251="znížená",J251,0)</f>
        <v>0</v>
      </c>
      <c r="BG251" s="125">
        <f>IF(N251="zákl. prenesená",J251,0)</f>
        <v>0</v>
      </c>
      <c r="BH251" s="125">
        <f>IF(N251="zníž. prenesená",J251,0)</f>
        <v>0</v>
      </c>
      <c r="BI251" s="125">
        <f>IF(N251="nulová",J251,0)</f>
        <v>0</v>
      </c>
      <c r="BJ251" s="15" t="s">
        <v>134</v>
      </c>
      <c r="BK251" s="125">
        <f>ROUND(I251*H251,2)</f>
        <v>0</v>
      </c>
      <c r="BL251" s="15" t="s">
        <v>256</v>
      </c>
      <c r="BM251" s="207" t="s">
        <v>734</v>
      </c>
    </row>
    <row r="252" s="12" customFormat="1" ht="22.8" customHeight="1">
      <c r="A252" s="12"/>
      <c r="B252" s="183"/>
      <c r="C252" s="12"/>
      <c r="D252" s="184" t="s">
        <v>77</v>
      </c>
      <c r="E252" s="193" t="s">
        <v>735</v>
      </c>
      <c r="F252" s="193" t="s">
        <v>736</v>
      </c>
      <c r="G252" s="12"/>
      <c r="H252" s="12"/>
      <c r="I252" s="186"/>
      <c r="J252" s="194">
        <f>BK252</f>
        <v>0</v>
      </c>
      <c r="K252" s="12"/>
      <c r="L252" s="183"/>
      <c r="M252" s="187"/>
      <c r="N252" s="188"/>
      <c r="O252" s="188"/>
      <c r="P252" s="189">
        <f>SUM(P253:P258)</f>
        <v>0</v>
      </c>
      <c r="Q252" s="188"/>
      <c r="R252" s="189">
        <f>SUM(R253:R258)</f>
        <v>0.24689099999999997</v>
      </c>
      <c r="S252" s="188"/>
      <c r="T252" s="190">
        <f>SUM(T253:T258)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84" t="s">
        <v>134</v>
      </c>
      <c r="AT252" s="191" t="s">
        <v>77</v>
      </c>
      <c r="AU252" s="191" t="s">
        <v>86</v>
      </c>
      <c r="AY252" s="184" t="s">
        <v>155</v>
      </c>
      <c r="BK252" s="192">
        <f>SUM(BK253:BK258)</f>
        <v>0</v>
      </c>
    </row>
    <row r="253" s="2" customFormat="1" ht="21.75" customHeight="1">
      <c r="A253" s="36"/>
      <c r="B253" s="164"/>
      <c r="C253" s="195" t="s">
        <v>737</v>
      </c>
      <c r="D253" s="195" t="s">
        <v>158</v>
      </c>
      <c r="E253" s="196" t="s">
        <v>738</v>
      </c>
      <c r="F253" s="197" t="s">
        <v>739</v>
      </c>
      <c r="G253" s="198" t="s">
        <v>500</v>
      </c>
      <c r="H253" s="199">
        <v>15</v>
      </c>
      <c r="I253" s="200"/>
      <c r="J253" s="201">
        <f>ROUND(I253*H253,2)</f>
        <v>0</v>
      </c>
      <c r="K253" s="202"/>
      <c r="L253" s="37"/>
      <c r="M253" s="203" t="s">
        <v>1</v>
      </c>
      <c r="N253" s="204" t="s">
        <v>44</v>
      </c>
      <c r="O253" s="75"/>
      <c r="P253" s="205">
        <f>O253*H253</f>
        <v>0</v>
      </c>
      <c r="Q253" s="205">
        <v>0.00158</v>
      </c>
      <c r="R253" s="205">
        <f>Q253*H253</f>
        <v>0.023699999999999999</v>
      </c>
      <c r="S253" s="205">
        <v>0</v>
      </c>
      <c r="T253" s="206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07" t="s">
        <v>256</v>
      </c>
      <c r="AT253" s="207" t="s">
        <v>158</v>
      </c>
      <c r="AU253" s="207" t="s">
        <v>134</v>
      </c>
      <c r="AY253" s="15" t="s">
        <v>155</v>
      </c>
      <c r="BE253" s="125">
        <f>IF(N253="základná",J253,0)</f>
        <v>0</v>
      </c>
      <c r="BF253" s="125">
        <f>IF(N253="znížená",J253,0)</f>
        <v>0</v>
      </c>
      <c r="BG253" s="125">
        <f>IF(N253="zákl. prenesená",J253,0)</f>
        <v>0</v>
      </c>
      <c r="BH253" s="125">
        <f>IF(N253="zníž. prenesená",J253,0)</f>
        <v>0</v>
      </c>
      <c r="BI253" s="125">
        <f>IF(N253="nulová",J253,0)</f>
        <v>0</v>
      </c>
      <c r="BJ253" s="15" t="s">
        <v>134</v>
      </c>
      <c r="BK253" s="125">
        <f>ROUND(I253*H253,2)</f>
        <v>0</v>
      </c>
      <c r="BL253" s="15" t="s">
        <v>256</v>
      </c>
      <c r="BM253" s="207" t="s">
        <v>740</v>
      </c>
    </row>
    <row r="254" s="2" customFormat="1" ht="21.75" customHeight="1">
      <c r="A254" s="36"/>
      <c r="B254" s="164"/>
      <c r="C254" s="195" t="s">
        <v>741</v>
      </c>
      <c r="D254" s="195" t="s">
        <v>158</v>
      </c>
      <c r="E254" s="196" t="s">
        <v>742</v>
      </c>
      <c r="F254" s="197" t="s">
        <v>743</v>
      </c>
      <c r="G254" s="198" t="s">
        <v>500</v>
      </c>
      <c r="H254" s="199">
        <v>23</v>
      </c>
      <c r="I254" s="200"/>
      <c r="J254" s="201">
        <f>ROUND(I254*H254,2)</f>
        <v>0</v>
      </c>
      <c r="K254" s="202"/>
      <c r="L254" s="37"/>
      <c r="M254" s="203" t="s">
        <v>1</v>
      </c>
      <c r="N254" s="204" t="s">
        <v>44</v>
      </c>
      <c r="O254" s="75"/>
      <c r="P254" s="205">
        <f>O254*H254</f>
        <v>0</v>
      </c>
      <c r="Q254" s="205">
        <v>0.0019499999999999999</v>
      </c>
      <c r="R254" s="205">
        <f>Q254*H254</f>
        <v>0.044850000000000001</v>
      </c>
      <c r="S254" s="205">
        <v>0</v>
      </c>
      <c r="T254" s="206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07" t="s">
        <v>256</v>
      </c>
      <c r="AT254" s="207" t="s">
        <v>158</v>
      </c>
      <c r="AU254" s="207" t="s">
        <v>134</v>
      </c>
      <c r="AY254" s="15" t="s">
        <v>155</v>
      </c>
      <c r="BE254" s="125">
        <f>IF(N254="základná",J254,0)</f>
        <v>0</v>
      </c>
      <c r="BF254" s="125">
        <f>IF(N254="znížená",J254,0)</f>
        <v>0</v>
      </c>
      <c r="BG254" s="125">
        <f>IF(N254="zákl. prenesená",J254,0)</f>
        <v>0</v>
      </c>
      <c r="BH254" s="125">
        <f>IF(N254="zníž. prenesená",J254,0)</f>
        <v>0</v>
      </c>
      <c r="BI254" s="125">
        <f>IF(N254="nulová",J254,0)</f>
        <v>0</v>
      </c>
      <c r="BJ254" s="15" t="s">
        <v>134</v>
      </c>
      <c r="BK254" s="125">
        <f>ROUND(I254*H254,2)</f>
        <v>0</v>
      </c>
      <c r="BL254" s="15" t="s">
        <v>256</v>
      </c>
      <c r="BM254" s="207" t="s">
        <v>744</v>
      </c>
    </row>
    <row r="255" s="2" customFormat="1" ht="21.75" customHeight="1">
      <c r="A255" s="36"/>
      <c r="B255" s="164"/>
      <c r="C255" s="195" t="s">
        <v>745</v>
      </c>
      <c r="D255" s="195" t="s">
        <v>158</v>
      </c>
      <c r="E255" s="196" t="s">
        <v>746</v>
      </c>
      <c r="F255" s="197" t="s">
        <v>747</v>
      </c>
      <c r="G255" s="198" t="s">
        <v>500</v>
      </c>
      <c r="H255" s="199">
        <v>14</v>
      </c>
      <c r="I255" s="200"/>
      <c r="J255" s="201">
        <f>ROUND(I255*H255,2)</f>
        <v>0</v>
      </c>
      <c r="K255" s="202"/>
      <c r="L255" s="37"/>
      <c r="M255" s="203" t="s">
        <v>1</v>
      </c>
      <c r="N255" s="204" t="s">
        <v>44</v>
      </c>
      <c r="O255" s="75"/>
      <c r="P255" s="205">
        <f>O255*H255</f>
        <v>0</v>
      </c>
      <c r="Q255" s="205">
        <v>0.0015299999999999999</v>
      </c>
      <c r="R255" s="205">
        <f>Q255*H255</f>
        <v>0.021419999999999998</v>
      </c>
      <c r="S255" s="205">
        <v>0</v>
      </c>
      <c r="T255" s="206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07" t="s">
        <v>256</v>
      </c>
      <c r="AT255" s="207" t="s">
        <v>158</v>
      </c>
      <c r="AU255" s="207" t="s">
        <v>134</v>
      </c>
      <c r="AY255" s="15" t="s">
        <v>155</v>
      </c>
      <c r="BE255" s="125">
        <f>IF(N255="základná",J255,0)</f>
        <v>0</v>
      </c>
      <c r="BF255" s="125">
        <f>IF(N255="znížená",J255,0)</f>
        <v>0</v>
      </c>
      <c r="BG255" s="125">
        <f>IF(N255="zákl. prenesená",J255,0)</f>
        <v>0</v>
      </c>
      <c r="BH255" s="125">
        <f>IF(N255="zníž. prenesená",J255,0)</f>
        <v>0</v>
      </c>
      <c r="BI255" s="125">
        <f>IF(N255="nulová",J255,0)</f>
        <v>0</v>
      </c>
      <c r="BJ255" s="15" t="s">
        <v>134</v>
      </c>
      <c r="BK255" s="125">
        <f>ROUND(I255*H255,2)</f>
        <v>0</v>
      </c>
      <c r="BL255" s="15" t="s">
        <v>256</v>
      </c>
      <c r="BM255" s="207" t="s">
        <v>748</v>
      </c>
    </row>
    <row r="256" s="2" customFormat="1" ht="21.75" customHeight="1">
      <c r="A256" s="36"/>
      <c r="B256" s="164"/>
      <c r="C256" s="195" t="s">
        <v>749</v>
      </c>
      <c r="D256" s="195" t="s">
        <v>158</v>
      </c>
      <c r="E256" s="196" t="s">
        <v>750</v>
      </c>
      <c r="F256" s="197" t="s">
        <v>751</v>
      </c>
      <c r="G256" s="198" t="s">
        <v>500</v>
      </c>
      <c r="H256" s="199">
        <v>64</v>
      </c>
      <c r="I256" s="200"/>
      <c r="J256" s="201">
        <f>ROUND(I256*H256,2)</f>
        <v>0</v>
      </c>
      <c r="K256" s="202"/>
      <c r="L256" s="37"/>
      <c r="M256" s="203" t="s">
        <v>1</v>
      </c>
      <c r="N256" s="204" t="s">
        <v>44</v>
      </c>
      <c r="O256" s="75"/>
      <c r="P256" s="205">
        <f>O256*H256</f>
        <v>0</v>
      </c>
      <c r="Q256" s="205">
        <v>0.0019</v>
      </c>
      <c r="R256" s="205">
        <f>Q256*H256</f>
        <v>0.1216</v>
      </c>
      <c r="S256" s="205">
        <v>0</v>
      </c>
      <c r="T256" s="206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07" t="s">
        <v>256</v>
      </c>
      <c r="AT256" s="207" t="s">
        <v>158</v>
      </c>
      <c r="AU256" s="207" t="s">
        <v>134</v>
      </c>
      <c r="AY256" s="15" t="s">
        <v>155</v>
      </c>
      <c r="BE256" s="125">
        <f>IF(N256="základná",J256,0)</f>
        <v>0</v>
      </c>
      <c r="BF256" s="125">
        <f>IF(N256="znížená",J256,0)</f>
        <v>0</v>
      </c>
      <c r="BG256" s="125">
        <f>IF(N256="zákl. prenesená",J256,0)</f>
        <v>0</v>
      </c>
      <c r="BH256" s="125">
        <f>IF(N256="zníž. prenesená",J256,0)</f>
        <v>0</v>
      </c>
      <c r="BI256" s="125">
        <f>IF(N256="nulová",J256,0)</f>
        <v>0</v>
      </c>
      <c r="BJ256" s="15" t="s">
        <v>134</v>
      </c>
      <c r="BK256" s="125">
        <f>ROUND(I256*H256,2)</f>
        <v>0</v>
      </c>
      <c r="BL256" s="15" t="s">
        <v>256</v>
      </c>
      <c r="BM256" s="207" t="s">
        <v>752</v>
      </c>
    </row>
    <row r="257" s="2" customFormat="1" ht="21.75" customHeight="1">
      <c r="A257" s="36"/>
      <c r="B257" s="164"/>
      <c r="C257" s="195" t="s">
        <v>753</v>
      </c>
      <c r="D257" s="195" t="s">
        <v>158</v>
      </c>
      <c r="E257" s="196" t="s">
        <v>754</v>
      </c>
      <c r="F257" s="197" t="s">
        <v>755</v>
      </c>
      <c r="G257" s="198" t="s">
        <v>500</v>
      </c>
      <c r="H257" s="199">
        <v>32.109999999999999</v>
      </c>
      <c r="I257" s="200"/>
      <c r="J257" s="201">
        <f>ROUND(I257*H257,2)</f>
        <v>0</v>
      </c>
      <c r="K257" s="202"/>
      <c r="L257" s="37"/>
      <c r="M257" s="203" t="s">
        <v>1</v>
      </c>
      <c r="N257" s="204" t="s">
        <v>44</v>
      </c>
      <c r="O257" s="75"/>
      <c r="P257" s="205">
        <f>O257*H257</f>
        <v>0</v>
      </c>
      <c r="Q257" s="205">
        <v>0.0011000000000000001</v>
      </c>
      <c r="R257" s="205">
        <f>Q257*H257</f>
        <v>0.035320999999999998</v>
      </c>
      <c r="S257" s="205">
        <v>0</v>
      </c>
      <c r="T257" s="206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07" t="s">
        <v>256</v>
      </c>
      <c r="AT257" s="207" t="s">
        <v>158</v>
      </c>
      <c r="AU257" s="207" t="s">
        <v>134</v>
      </c>
      <c r="AY257" s="15" t="s">
        <v>155</v>
      </c>
      <c r="BE257" s="125">
        <f>IF(N257="základná",J257,0)</f>
        <v>0</v>
      </c>
      <c r="BF257" s="125">
        <f>IF(N257="znížená",J257,0)</f>
        <v>0</v>
      </c>
      <c r="BG257" s="125">
        <f>IF(N257="zákl. prenesená",J257,0)</f>
        <v>0</v>
      </c>
      <c r="BH257" s="125">
        <f>IF(N257="zníž. prenesená",J257,0)</f>
        <v>0</v>
      </c>
      <c r="BI257" s="125">
        <f>IF(N257="nulová",J257,0)</f>
        <v>0</v>
      </c>
      <c r="BJ257" s="15" t="s">
        <v>134</v>
      </c>
      <c r="BK257" s="125">
        <f>ROUND(I257*H257,2)</f>
        <v>0</v>
      </c>
      <c r="BL257" s="15" t="s">
        <v>256</v>
      </c>
      <c r="BM257" s="207" t="s">
        <v>756</v>
      </c>
    </row>
    <row r="258" s="2" customFormat="1" ht="21.75" customHeight="1">
      <c r="A258" s="36"/>
      <c r="B258" s="164"/>
      <c r="C258" s="195" t="s">
        <v>757</v>
      </c>
      <c r="D258" s="195" t="s">
        <v>158</v>
      </c>
      <c r="E258" s="196" t="s">
        <v>758</v>
      </c>
      <c r="F258" s="197" t="s">
        <v>759</v>
      </c>
      <c r="G258" s="198" t="s">
        <v>195</v>
      </c>
      <c r="H258" s="199">
        <v>0.247</v>
      </c>
      <c r="I258" s="200"/>
      <c r="J258" s="201">
        <f>ROUND(I258*H258,2)</f>
        <v>0</v>
      </c>
      <c r="K258" s="202"/>
      <c r="L258" s="37"/>
      <c r="M258" s="203" t="s">
        <v>1</v>
      </c>
      <c r="N258" s="204" t="s">
        <v>44</v>
      </c>
      <c r="O258" s="75"/>
      <c r="P258" s="205">
        <f>O258*H258</f>
        <v>0</v>
      </c>
      <c r="Q258" s="205">
        <v>0</v>
      </c>
      <c r="R258" s="205">
        <f>Q258*H258</f>
        <v>0</v>
      </c>
      <c r="S258" s="205">
        <v>0</v>
      </c>
      <c r="T258" s="206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07" t="s">
        <v>256</v>
      </c>
      <c r="AT258" s="207" t="s">
        <v>158</v>
      </c>
      <c r="AU258" s="207" t="s">
        <v>134</v>
      </c>
      <c r="AY258" s="15" t="s">
        <v>155</v>
      </c>
      <c r="BE258" s="125">
        <f>IF(N258="základná",J258,0)</f>
        <v>0</v>
      </c>
      <c r="BF258" s="125">
        <f>IF(N258="znížená",J258,0)</f>
        <v>0</v>
      </c>
      <c r="BG258" s="125">
        <f>IF(N258="zákl. prenesená",J258,0)</f>
        <v>0</v>
      </c>
      <c r="BH258" s="125">
        <f>IF(N258="zníž. prenesená",J258,0)</f>
        <v>0</v>
      </c>
      <c r="BI258" s="125">
        <f>IF(N258="nulová",J258,0)</f>
        <v>0</v>
      </c>
      <c r="BJ258" s="15" t="s">
        <v>134</v>
      </c>
      <c r="BK258" s="125">
        <f>ROUND(I258*H258,2)</f>
        <v>0</v>
      </c>
      <c r="BL258" s="15" t="s">
        <v>256</v>
      </c>
      <c r="BM258" s="207" t="s">
        <v>760</v>
      </c>
    </row>
    <row r="259" s="12" customFormat="1" ht="22.8" customHeight="1">
      <c r="A259" s="12"/>
      <c r="B259" s="183"/>
      <c r="C259" s="12"/>
      <c r="D259" s="184" t="s">
        <v>77</v>
      </c>
      <c r="E259" s="193" t="s">
        <v>761</v>
      </c>
      <c r="F259" s="193" t="s">
        <v>762</v>
      </c>
      <c r="G259" s="12"/>
      <c r="H259" s="12"/>
      <c r="I259" s="186"/>
      <c r="J259" s="194">
        <f>BK259</f>
        <v>0</v>
      </c>
      <c r="K259" s="12"/>
      <c r="L259" s="183"/>
      <c r="M259" s="187"/>
      <c r="N259" s="188"/>
      <c r="O259" s="188"/>
      <c r="P259" s="189">
        <f>SUM(P260:P267)</f>
        <v>0</v>
      </c>
      <c r="Q259" s="188"/>
      <c r="R259" s="189">
        <f>SUM(R260:R267)</f>
        <v>0.38263290000000011</v>
      </c>
      <c r="S259" s="188"/>
      <c r="T259" s="190">
        <f>SUM(T260:T267)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84" t="s">
        <v>134</v>
      </c>
      <c r="AT259" s="191" t="s">
        <v>77</v>
      </c>
      <c r="AU259" s="191" t="s">
        <v>86</v>
      </c>
      <c r="AY259" s="184" t="s">
        <v>155</v>
      </c>
      <c r="BK259" s="192">
        <f>SUM(BK260:BK267)</f>
        <v>0</v>
      </c>
    </row>
    <row r="260" s="2" customFormat="1" ht="33" customHeight="1">
      <c r="A260" s="36"/>
      <c r="B260" s="164"/>
      <c r="C260" s="195" t="s">
        <v>763</v>
      </c>
      <c r="D260" s="195" t="s">
        <v>158</v>
      </c>
      <c r="E260" s="196" t="s">
        <v>764</v>
      </c>
      <c r="F260" s="197" t="s">
        <v>765</v>
      </c>
      <c r="G260" s="198" t="s">
        <v>346</v>
      </c>
      <c r="H260" s="199">
        <v>13</v>
      </c>
      <c r="I260" s="200"/>
      <c r="J260" s="201">
        <f>ROUND(I260*H260,2)</f>
        <v>0</v>
      </c>
      <c r="K260" s="202"/>
      <c r="L260" s="37"/>
      <c r="M260" s="203" t="s">
        <v>1</v>
      </c>
      <c r="N260" s="204" t="s">
        <v>44</v>
      </c>
      <c r="O260" s="75"/>
      <c r="P260" s="205">
        <f>O260*H260</f>
        <v>0</v>
      </c>
      <c r="Q260" s="205">
        <v>0</v>
      </c>
      <c r="R260" s="205">
        <f>Q260*H260</f>
        <v>0</v>
      </c>
      <c r="S260" s="205">
        <v>0</v>
      </c>
      <c r="T260" s="206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07" t="s">
        <v>256</v>
      </c>
      <c r="AT260" s="207" t="s">
        <v>158</v>
      </c>
      <c r="AU260" s="207" t="s">
        <v>134</v>
      </c>
      <c r="AY260" s="15" t="s">
        <v>155</v>
      </c>
      <c r="BE260" s="125">
        <f>IF(N260="základná",J260,0)</f>
        <v>0</v>
      </c>
      <c r="BF260" s="125">
        <f>IF(N260="znížená",J260,0)</f>
        <v>0</v>
      </c>
      <c r="BG260" s="125">
        <f>IF(N260="zákl. prenesená",J260,0)</f>
        <v>0</v>
      </c>
      <c r="BH260" s="125">
        <f>IF(N260="zníž. prenesená",J260,0)</f>
        <v>0</v>
      </c>
      <c r="BI260" s="125">
        <f>IF(N260="nulová",J260,0)</f>
        <v>0</v>
      </c>
      <c r="BJ260" s="15" t="s">
        <v>134</v>
      </c>
      <c r="BK260" s="125">
        <f>ROUND(I260*H260,2)</f>
        <v>0</v>
      </c>
      <c r="BL260" s="15" t="s">
        <v>256</v>
      </c>
      <c r="BM260" s="207" t="s">
        <v>766</v>
      </c>
    </row>
    <row r="261" s="2" customFormat="1" ht="21.75" customHeight="1">
      <c r="A261" s="36"/>
      <c r="B261" s="164"/>
      <c r="C261" s="222" t="s">
        <v>767</v>
      </c>
      <c r="D261" s="222" t="s">
        <v>366</v>
      </c>
      <c r="E261" s="223" t="s">
        <v>768</v>
      </c>
      <c r="F261" s="224" t="s">
        <v>769</v>
      </c>
      <c r="G261" s="225" t="s">
        <v>346</v>
      </c>
      <c r="H261" s="226">
        <v>6</v>
      </c>
      <c r="I261" s="227"/>
      <c r="J261" s="228">
        <f>ROUND(I261*H261,2)</f>
        <v>0</v>
      </c>
      <c r="K261" s="229"/>
      <c r="L261" s="230"/>
      <c r="M261" s="231" t="s">
        <v>1</v>
      </c>
      <c r="N261" s="232" t="s">
        <v>44</v>
      </c>
      <c r="O261" s="75"/>
      <c r="P261" s="205">
        <f>O261*H261</f>
        <v>0</v>
      </c>
      <c r="Q261" s="205">
        <v>0.001</v>
      </c>
      <c r="R261" s="205">
        <f>Q261*H261</f>
        <v>0.0060000000000000001</v>
      </c>
      <c r="S261" s="205">
        <v>0</v>
      </c>
      <c r="T261" s="206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07" t="s">
        <v>197</v>
      </c>
      <c r="AT261" s="207" t="s">
        <v>366</v>
      </c>
      <c r="AU261" s="207" t="s">
        <v>134</v>
      </c>
      <c r="AY261" s="15" t="s">
        <v>155</v>
      </c>
      <c r="BE261" s="125">
        <f>IF(N261="základná",J261,0)</f>
        <v>0</v>
      </c>
      <c r="BF261" s="125">
        <f>IF(N261="znížená",J261,0)</f>
        <v>0</v>
      </c>
      <c r="BG261" s="125">
        <f>IF(N261="zákl. prenesená",J261,0)</f>
        <v>0</v>
      </c>
      <c r="BH261" s="125">
        <f>IF(N261="zníž. prenesená",J261,0)</f>
        <v>0</v>
      </c>
      <c r="BI261" s="125">
        <f>IF(N261="nulová",J261,0)</f>
        <v>0</v>
      </c>
      <c r="BJ261" s="15" t="s">
        <v>134</v>
      </c>
      <c r="BK261" s="125">
        <f>ROUND(I261*H261,2)</f>
        <v>0</v>
      </c>
      <c r="BL261" s="15" t="s">
        <v>256</v>
      </c>
      <c r="BM261" s="207" t="s">
        <v>770</v>
      </c>
    </row>
    <row r="262" s="2" customFormat="1" ht="21.75" customHeight="1">
      <c r="A262" s="36"/>
      <c r="B262" s="164"/>
      <c r="C262" s="222" t="s">
        <v>771</v>
      </c>
      <c r="D262" s="222" t="s">
        <v>366</v>
      </c>
      <c r="E262" s="223" t="s">
        <v>772</v>
      </c>
      <c r="F262" s="224" t="s">
        <v>773</v>
      </c>
      <c r="G262" s="225" t="s">
        <v>346</v>
      </c>
      <c r="H262" s="226">
        <v>7</v>
      </c>
      <c r="I262" s="227"/>
      <c r="J262" s="228">
        <f>ROUND(I262*H262,2)</f>
        <v>0</v>
      </c>
      <c r="K262" s="229"/>
      <c r="L262" s="230"/>
      <c r="M262" s="231" t="s">
        <v>1</v>
      </c>
      <c r="N262" s="232" t="s">
        <v>44</v>
      </c>
      <c r="O262" s="75"/>
      <c r="P262" s="205">
        <f>O262*H262</f>
        <v>0</v>
      </c>
      <c r="Q262" s="205">
        <v>0.001</v>
      </c>
      <c r="R262" s="205">
        <f>Q262*H262</f>
        <v>0.0070000000000000001</v>
      </c>
      <c r="S262" s="205">
        <v>0</v>
      </c>
      <c r="T262" s="206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07" t="s">
        <v>197</v>
      </c>
      <c r="AT262" s="207" t="s">
        <v>366</v>
      </c>
      <c r="AU262" s="207" t="s">
        <v>134</v>
      </c>
      <c r="AY262" s="15" t="s">
        <v>155</v>
      </c>
      <c r="BE262" s="125">
        <f>IF(N262="základná",J262,0)</f>
        <v>0</v>
      </c>
      <c r="BF262" s="125">
        <f>IF(N262="znížená",J262,0)</f>
        <v>0</v>
      </c>
      <c r="BG262" s="125">
        <f>IF(N262="zákl. prenesená",J262,0)</f>
        <v>0</v>
      </c>
      <c r="BH262" s="125">
        <f>IF(N262="zníž. prenesená",J262,0)</f>
        <v>0</v>
      </c>
      <c r="BI262" s="125">
        <f>IF(N262="nulová",J262,0)</f>
        <v>0</v>
      </c>
      <c r="BJ262" s="15" t="s">
        <v>134</v>
      </c>
      <c r="BK262" s="125">
        <f>ROUND(I262*H262,2)</f>
        <v>0</v>
      </c>
      <c r="BL262" s="15" t="s">
        <v>256</v>
      </c>
      <c r="BM262" s="207" t="s">
        <v>774</v>
      </c>
    </row>
    <row r="263" s="2" customFormat="1" ht="33" customHeight="1">
      <c r="A263" s="36"/>
      <c r="B263" s="164"/>
      <c r="C263" s="222" t="s">
        <v>775</v>
      </c>
      <c r="D263" s="222" t="s">
        <v>366</v>
      </c>
      <c r="E263" s="223" t="s">
        <v>776</v>
      </c>
      <c r="F263" s="224" t="s">
        <v>777</v>
      </c>
      <c r="G263" s="225" t="s">
        <v>346</v>
      </c>
      <c r="H263" s="226">
        <v>7</v>
      </c>
      <c r="I263" s="227"/>
      <c r="J263" s="228">
        <f>ROUND(I263*H263,2)</f>
        <v>0</v>
      </c>
      <c r="K263" s="229"/>
      <c r="L263" s="230"/>
      <c r="M263" s="231" t="s">
        <v>1</v>
      </c>
      <c r="N263" s="232" t="s">
        <v>44</v>
      </c>
      <c r="O263" s="75"/>
      <c r="P263" s="205">
        <f>O263*H263</f>
        <v>0</v>
      </c>
      <c r="Q263" s="205">
        <v>0.025000000000000001</v>
      </c>
      <c r="R263" s="205">
        <f>Q263*H263</f>
        <v>0.17500000000000002</v>
      </c>
      <c r="S263" s="205">
        <v>0</v>
      </c>
      <c r="T263" s="206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07" t="s">
        <v>197</v>
      </c>
      <c r="AT263" s="207" t="s">
        <v>366</v>
      </c>
      <c r="AU263" s="207" t="s">
        <v>134</v>
      </c>
      <c r="AY263" s="15" t="s">
        <v>155</v>
      </c>
      <c r="BE263" s="125">
        <f>IF(N263="základná",J263,0)</f>
        <v>0</v>
      </c>
      <c r="BF263" s="125">
        <f>IF(N263="znížená",J263,0)</f>
        <v>0</v>
      </c>
      <c r="BG263" s="125">
        <f>IF(N263="zákl. prenesená",J263,0)</f>
        <v>0</v>
      </c>
      <c r="BH263" s="125">
        <f>IF(N263="zníž. prenesená",J263,0)</f>
        <v>0</v>
      </c>
      <c r="BI263" s="125">
        <f>IF(N263="nulová",J263,0)</f>
        <v>0</v>
      </c>
      <c r="BJ263" s="15" t="s">
        <v>134</v>
      </c>
      <c r="BK263" s="125">
        <f>ROUND(I263*H263,2)</f>
        <v>0</v>
      </c>
      <c r="BL263" s="15" t="s">
        <v>256</v>
      </c>
      <c r="BM263" s="207" t="s">
        <v>778</v>
      </c>
    </row>
    <row r="264" s="2" customFormat="1" ht="33" customHeight="1">
      <c r="A264" s="36"/>
      <c r="B264" s="164"/>
      <c r="C264" s="222" t="s">
        <v>779</v>
      </c>
      <c r="D264" s="222" t="s">
        <v>366</v>
      </c>
      <c r="E264" s="223" t="s">
        <v>780</v>
      </c>
      <c r="F264" s="224" t="s">
        <v>781</v>
      </c>
      <c r="G264" s="225" t="s">
        <v>346</v>
      </c>
      <c r="H264" s="226">
        <v>6</v>
      </c>
      <c r="I264" s="227"/>
      <c r="J264" s="228">
        <f>ROUND(I264*H264,2)</f>
        <v>0</v>
      </c>
      <c r="K264" s="229"/>
      <c r="L264" s="230"/>
      <c r="M264" s="231" t="s">
        <v>1</v>
      </c>
      <c r="N264" s="232" t="s">
        <v>44</v>
      </c>
      <c r="O264" s="75"/>
      <c r="P264" s="205">
        <f>O264*H264</f>
        <v>0</v>
      </c>
      <c r="Q264" s="205">
        <v>0.025000000000000001</v>
      </c>
      <c r="R264" s="205">
        <f>Q264*H264</f>
        <v>0.15000000000000002</v>
      </c>
      <c r="S264" s="205">
        <v>0</v>
      </c>
      <c r="T264" s="206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07" t="s">
        <v>197</v>
      </c>
      <c r="AT264" s="207" t="s">
        <v>366</v>
      </c>
      <c r="AU264" s="207" t="s">
        <v>134</v>
      </c>
      <c r="AY264" s="15" t="s">
        <v>155</v>
      </c>
      <c r="BE264" s="125">
        <f>IF(N264="základná",J264,0)</f>
        <v>0</v>
      </c>
      <c r="BF264" s="125">
        <f>IF(N264="znížená",J264,0)</f>
        <v>0</v>
      </c>
      <c r="BG264" s="125">
        <f>IF(N264="zákl. prenesená",J264,0)</f>
        <v>0</v>
      </c>
      <c r="BH264" s="125">
        <f>IF(N264="zníž. prenesená",J264,0)</f>
        <v>0</v>
      </c>
      <c r="BI264" s="125">
        <f>IF(N264="nulová",J264,0)</f>
        <v>0</v>
      </c>
      <c r="BJ264" s="15" t="s">
        <v>134</v>
      </c>
      <c r="BK264" s="125">
        <f>ROUND(I264*H264,2)</f>
        <v>0</v>
      </c>
      <c r="BL264" s="15" t="s">
        <v>256</v>
      </c>
      <c r="BM264" s="207" t="s">
        <v>782</v>
      </c>
    </row>
    <row r="265" s="2" customFormat="1" ht="16.5" customHeight="1">
      <c r="A265" s="36"/>
      <c r="B265" s="164"/>
      <c r="C265" s="195" t="s">
        <v>783</v>
      </c>
      <c r="D265" s="195" t="s">
        <v>158</v>
      </c>
      <c r="E265" s="196" t="s">
        <v>784</v>
      </c>
      <c r="F265" s="197" t="s">
        <v>785</v>
      </c>
      <c r="G265" s="198" t="s">
        <v>786</v>
      </c>
      <c r="H265" s="199">
        <v>32.109999999999999</v>
      </c>
      <c r="I265" s="200"/>
      <c r="J265" s="201">
        <f>ROUND(I265*H265,2)</f>
        <v>0</v>
      </c>
      <c r="K265" s="202"/>
      <c r="L265" s="37"/>
      <c r="M265" s="203" t="s">
        <v>1</v>
      </c>
      <c r="N265" s="204" t="s">
        <v>44</v>
      </c>
      <c r="O265" s="75"/>
      <c r="P265" s="205">
        <f>O265*H265</f>
        <v>0</v>
      </c>
      <c r="Q265" s="205">
        <v>0.00025000000000000001</v>
      </c>
      <c r="R265" s="205">
        <f>Q265*H265</f>
        <v>0.0080274999999999999</v>
      </c>
      <c r="S265" s="205">
        <v>0</v>
      </c>
      <c r="T265" s="206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07" t="s">
        <v>256</v>
      </c>
      <c r="AT265" s="207" t="s">
        <v>158</v>
      </c>
      <c r="AU265" s="207" t="s">
        <v>134</v>
      </c>
      <c r="AY265" s="15" t="s">
        <v>155</v>
      </c>
      <c r="BE265" s="125">
        <f>IF(N265="základná",J265,0)</f>
        <v>0</v>
      </c>
      <c r="BF265" s="125">
        <f>IF(N265="znížená",J265,0)</f>
        <v>0</v>
      </c>
      <c r="BG265" s="125">
        <f>IF(N265="zákl. prenesená",J265,0)</f>
        <v>0</v>
      </c>
      <c r="BH265" s="125">
        <f>IF(N265="zníž. prenesená",J265,0)</f>
        <v>0</v>
      </c>
      <c r="BI265" s="125">
        <f>IF(N265="nulová",J265,0)</f>
        <v>0</v>
      </c>
      <c r="BJ265" s="15" t="s">
        <v>134</v>
      </c>
      <c r="BK265" s="125">
        <f>ROUND(I265*H265,2)</f>
        <v>0</v>
      </c>
      <c r="BL265" s="15" t="s">
        <v>256</v>
      </c>
      <c r="BM265" s="207" t="s">
        <v>787</v>
      </c>
    </row>
    <row r="266" s="2" customFormat="1" ht="21.75" customHeight="1">
      <c r="A266" s="36"/>
      <c r="B266" s="164"/>
      <c r="C266" s="222" t="s">
        <v>788</v>
      </c>
      <c r="D266" s="222" t="s">
        <v>366</v>
      </c>
      <c r="E266" s="223" t="s">
        <v>789</v>
      </c>
      <c r="F266" s="224" t="s">
        <v>790</v>
      </c>
      <c r="G266" s="225" t="s">
        <v>500</v>
      </c>
      <c r="H266" s="226">
        <v>32.109999999999999</v>
      </c>
      <c r="I266" s="227"/>
      <c r="J266" s="228">
        <f>ROUND(I266*H266,2)</f>
        <v>0</v>
      </c>
      <c r="K266" s="229"/>
      <c r="L266" s="230"/>
      <c r="M266" s="231" t="s">
        <v>1</v>
      </c>
      <c r="N266" s="232" t="s">
        <v>44</v>
      </c>
      <c r="O266" s="75"/>
      <c r="P266" s="205">
        <f>O266*H266</f>
        <v>0</v>
      </c>
      <c r="Q266" s="205">
        <v>0.00114</v>
      </c>
      <c r="R266" s="205">
        <f>Q266*H266</f>
        <v>0.036605399999999996</v>
      </c>
      <c r="S266" s="205">
        <v>0</v>
      </c>
      <c r="T266" s="206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07" t="s">
        <v>197</v>
      </c>
      <c r="AT266" s="207" t="s">
        <v>366</v>
      </c>
      <c r="AU266" s="207" t="s">
        <v>134</v>
      </c>
      <c r="AY266" s="15" t="s">
        <v>155</v>
      </c>
      <c r="BE266" s="125">
        <f>IF(N266="základná",J266,0)</f>
        <v>0</v>
      </c>
      <c r="BF266" s="125">
        <f>IF(N266="znížená",J266,0)</f>
        <v>0</v>
      </c>
      <c r="BG266" s="125">
        <f>IF(N266="zákl. prenesená",J266,0)</f>
        <v>0</v>
      </c>
      <c r="BH266" s="125">
        <f>IF(N266="zníž. prenesená",J266,0)</f>
        <v>0</v>
      </c>
      <c r="BI266" s="125">
        <f>IF(N266="nulová",J266,0)</f>
        <v>0</v>
      </c>
      <c r="BJ266" s="15" t="s">
        <v>134</v>
      </c>
      <c r="BK266" s="125">
        <f>ROUND(I266*H266,2)</f>
        <v>0</v>
      </c>
      <c r="BL266" s="15" t="s">
        <v>256</v>
      </c>
      <c r="BM266" s="207" t="s">
        <v>791</v>
      </c>
    </row>
    <row r="267" s="2" customFormat="1" ht="21.75" customHeight="1">
      <c r="A267" s="36"/>
      <c r="B267" s="164"/>
      <c r="C267" s="195" t="s">
        <v>792</v>
      </c>
      <c r="D267" s="195" t="s">
        <v>158</v>
      </c>
      <c r="E267" s="196" t="s">
        <v>793</v>
      </c>
      <c r="F267" s="197" t="s">
        <v>794</v>
      </c>
      <c r="G267" s="198" t="s">
        <v>195</v>
      </c>
      <c r="H267" s="199">
        <v>0.38300000000000001</v>
      </c>
      <c r="I267" s="200"/>
      <c r="J267" s="201">
        <f>ROUND(I267*H267,2)</f>
        <v>0</v>
      </c>
      <c r="K267" s="202"/>
      <c r="L267" s="37"/>
      <c r="M267" s="203" t="s">
        <v>1</v>
      </c>
      <c r="N267" s="204" t="s">
        <v>44</v>
      </c>
      <c r="O267" s="75"/>
      <c r="P267" s="205">
        <f>O267*H267</f>
        <v>0</v>
      </c>
      <c r="Q267" s="205">
        <v>0</v>
      </c>
      <c r="R267" s="205">
        <f>Q267*H267</f>
        <v>0</v>
      </c>
      <c r="S267" s="205">
        <v>0</v>
      </c>
      <c r="T267" s="206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07" t="s">
        <v>256</v>
      </c>
      <c r="AT267" s="207" t="s">
        <v>158</v>
      </c>
      <c r="AU267" s="207" t="s">
        <v>134</v>
      </c>
      <c r="AY267" s="15" t="s">
        <v>155</v>
      </c>
      <c r="BE267" s="125">
        <f>IF(N267="základná",J267,0)</f>
        <v>0</v>
      </c>
      <c r="BF267" s="125">
        <f>IF(N267="znížená",J267,0)</f>
        <v>0</v>
      </c>
      <c r="BG267" s="125">
        <f>IF(N267="zákl. prenesená",J267,0)</f>
        <v>0</v>
      </c>
      <c r="BH267" s="125">
        <f>IF(N267="zníž. prenesená",J267,0)</f>
        <v>0</v>
      </c>
      <c r="BI267" s="125">
        <f>IF(N267="nulová",J267,0)</f>
        <v>0</v>
      </c>
      <c r="BJ267" s="15" t="s">
        <v>134</v>
      </c>
      <c r="BK267" s="125">
        <f>ROUND(I267*H267,2)</f>
        <v>0</v>
      </c>
      <c r="BL267" s="15" t="s">
        <v>256</v>
      </c>
      <c r="BM267" s="207" t="s">
        <v>795</v>
      </c>
    </row>
    <row r="268" s="12" customFormat="1" ht="22.8" customHeight="1">
      <c r="A268" s="12"/>
      <c r="B268" s="183"/>
      <c r="C268" s="12"/>
      <c r="D268" s="184" t="s">
        <v>77</v>
      </c>
      <c r="E268" s="193" t="s">
        <v>796</v>
      </c>
      <c r="F268" s="193" t="s">
        <v>797</v>
      </c>
      <c r="G268" s="12"/>
      <c r="H268" s="12"/>
      <c r="I268" s="186"/>
      <c r="J268" s="194">
        <f>BK268</f>
        <v>0</v>
      </c>
      <c r="K268" s="12"/>
      <c r="L268" s="183"/>
      <c r="M268" s="187"/>
      <c r="N268" s="188"/>
      <c r="O268" s="188"/>
      <c r="P268" s="189">
        <f>SUM(P269:P297)</f>
        <v>0</v>
      </c>
      <c r="Q268" s="188"/>
      <c r="R268" s="189">
        <f>SUM(R269:R297)</f>
        <v>3.4624852000000002</v>
      </c>
      <c r="S268" s="188"/>
      <c r="T268" s="190">
        <f>SUM(T269:T297)</f>
        <v>0.8085119999999999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84" t="s">
        <v>134</v>
      </c>
      <c r="AT268" s="191" t="s">
        <v>77</v>
      </c>
      <c r="AU268" s="191" t="s">
        <v>86</v>
      </c>
      <c r="AY268" s="184" t="s">
        <v>155</v>
      </c>
      <c r="BK268" s="192">
        <f>SUM(BK269:BK297)</f>
        <v>0</v>
      </c>
    </row>
    <row r="269" s="2" customFormat="1" ht="16.5" customHeight="1">
      <c r="A269" s="36"/>
      <c r="B269" s="164"/>
      <c r="C269" s="195" t="s">
        <v>798</v>
      </c>
      <c r="D269" s="195" t="s">
        <v>158</v>
      </c>
      <c r="E269" s="196" t="s">
        <v>799</v>
      </c>
      <c r="F269" s="197" t="s">
        <v>800</v>
      </c>
      <c r="G269" s="198" t="s">
        <v>346</v>
      </c>
      <c r="H269" s="199">
        <v>15</v>
      </c>
      <c r="I269" s="200"/>
      <c r="J269" s="201">
        <f>ROUND(I269*H269,2)</f>
        <v>0</v>
      </c>
      <c r="K269" s="202"/>
      <c r="L269" s="37"/>
      <c r="M269" s="203" t="s">
        <v>1</v>
      </c>
      <c r="N269" s="204" t="s">
        <v>44</v>
      </c>
      <c r="O269" s="75"/>
      <c r="P269" s="205">
        <f>O269*H269</f>
        <v>0</v>
      </c>
      <c r="Q269" s="205">
        <v>1.0000000000000001E-05</v>
      </c>
      <c r="R269" s="205">
        <f>Q269*H269</f>
        <v>0.00015000000000000001</v>
      </c>
      <c r="S269" s="205">
        <v>0</v>
      </c>
      <c r="T269" s="206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07" t="s">
        <v>256</v>
      </c>
      <c r="AT269" s="207" t="s">
        <v>158</v>
      </c>
      <c r="AU269" s="207" t="s">
        <v>134</v>
      </c>
      <c r="AY269" s="15" t="s">
        <v>155</v>
      </c>
      <c r="BE269" s="125">
        <f>IF(N269="základná",J269,0)</f>
        <v>0</v>
      </c>
      <c r="BF269" s="125">
        <f>IF(N269="znížená",J269,0)</f>
        <v>0</v>
      </c>
      <c r="BG269" s="125">
        <f>IF(N269="zákl. prenesená",J269,0)</f>
        <v>0</v>
      </c>
      <c r="BH269" s="125">
        <f>IF(N269="zníž. prenesená",J269,0)</f>
        <v>0</v>
      </c>
      <c r="BI269" s="125">
        <f>IF(N269="nulová",J269,0)</f>
        <v>0</v>
      </c>
      <c r="BJ269" s="15" t="s">
        <v>134</v>
      </c>
      <c r="BK269" s="125">
        <f>ROUND(I269*H269,2)</f>
        <v>0</v>
      </c>
      <c r="BL269" s="15" t="s">
        <v>256</v>
      </c>
      <c r="BM269" s="207" t="s">
        <v>801</v>
      </c>
    </row>
    <row r="270" s="2" customFormat="1" ht="16.5" customHeight="1">
      <c r="A270" s="36"/>
      <c r="B270" s="164"/>
      <c r="C270" s="195" t="s">
        <v>802</v>
      </c>
      <c r="D270" s="195" t="s">
        <v>158</v>
      </c>
      <c r="E270" s="196" t="s">
        <v>803</v>
      </c>
      <c r="F270" s="197" t="s">
        <v>804</v>
      </c>
      <c r="G270" s="198" t="s">
        <v>228</v>
      </c>
      <c r="H270" s="199">
        <v>96</v>
      </c>
      <c r="I270" s="200"/>
      <c r="J270" s="201">
        <f>ROUND(I270*H270,2)</f>
        <v>0</v>
      </c>
      <c r="K270" s="202"/>
      <c r="L270" s="37"/>
      <c r="M270" s="203" t="s">
        <v>1</v>
      </c>
      <c r="N270" s="204" t="s">
        <v>44</v>
      </c>
      <c r="O270" s="75"/>
      <c r="P270" s="205">
        <f>O270*H270</f>
        <v>0</v>
      </c>
      <c r="Q270" s="205">
        <v>0.00012</v>
      </c>
      <c r="R270" s="205">
        <f>Q270*H270</f>
        <v>0.011520000000000001</v>
      </c>
      <c r="S270" s="205">
        <v>0</v>
      </c>
      <c r="T270" s="206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07" t="s">
        <v>256</v>
      </c>
      <c r="AT270" s="207" t="s">
        <v>158</v>
      </c>
      <c r="AU270" s="207" t="s">
        <v>134</v>
      </c>
      <c r="AY270" s="15" t="s">
        <v>155</v>
      </c>
      <c r="BE270" s="125">
        <f>IF(N270="základná",J270,0)</f>
        <v>0</v>
      </c>
      <c r="BF270" s="125">
        <f>IF(N270="znížená",J270,0)</f>
        <v>0</v>
      </c>
      <c r="BG270" s="125">
        <f>IF(N270="zákl. prenesená",J270,0)</f>
        <v>0</v>
      </c>
      <c r="BH270" s="125">
        <f>IF(N270="zníž. prenesená",J270,0)</f>
        <v>0</v>
      </c>
      <c r="BI270" s="125">
        <f>IF(N270="nulová",J270,0)</f>
        <v>0</v>
      </c>
      <c r="BJ270" s="15" t="s">
        <v>134</v>
      </c>
      <c r="BK270" s="125">
        <f>ROUND(I270*H270,2)</f>
        <v>0</v>
      </c>
      <c r="BL270" s="15" t="s">
        <v>256</v>
      </c>
      <c r="BM270" s="207" t="s">
        <v>805</v>
      </c>
    </row>
    <row r="271" s="2" customFormat="1" ht="44.25" customHeight="1">
      <c r="A271" s="36"/>
      <c r="B271" s="164"/>
      <c r="C271" s="222" t="s">
        <v>806</v>
      </c>
      <c r="D271" s="222" t="s">
        <v>366</v>
      </c>
      <c r="E271" s="223" t="s">
        <v>807</v>
      </c>
      <c r="F271" s="224" t="s">
        <v>808</v>
      </c>
      <c r="G271" s="225" t="s">
        <v>228</v>
      </c>
      <c r="H271" s="226">
        <v>96</v>
      </c>
      <c r="I271" s="227"/>
      <c r="J271" s="228">
        <f>ROUND(I271*H271,2)</f>
        <v>0</v>
      </c>
      <c r="K271" s="229"/>
      <c r="L271" s="230"/>
      <c r="M271" s="231" t="s">
        <v>1</v>
      </c>
      <c r="N271" s="232" t="s">
        <v>44</v>
      </c>
      <c r="O271" s="75"/>
      <c r="P271" s="205">
        <f>O271*H271</f>
        <v>0</v>
      </c>
      <c r="Q271" s="205">
        <v>0.012</v>
      </c>
      <c r="R271" s="205">
        <f>Q271*H271</f>
        <v>1.1520000000000001</v>
      </c>
      <c r="S271" s="205">
        <v>0</v>
      </c>
      <c r="T271" s="206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07" t="s">
        <v>197</v>
      </c>
      <c r="AT271" s="207" t="s">
        <v>366</v>
      </c>
      <c r="AU271" s="207" t="s">
        <v>134</v>
      </c>
      <c r="AY271" s="15" t="s">
        <v>155</v>
      </c>
      <c r="BE271" s="125">
        <f>IF(N271="základná",J271,0)</f>
        <v>0</v>
      </c>
      <c r="BF271" s="125">
        <f>IF(N271="znížená",J271,0)</f>
        <v>0</v>
      </c>
      <c r="BG271" s="125">
        <f>IF(N271="zákl. prenesená",J271,0)</f>
        <v>0</v>
      </c>
      <c r="BH271" s="125">
        <f>IF(N271="zníž. prenesená",J271,0)</f>
        <v>0</v>
      </c>
      <c r="BI271" s="125">
        <f>IF(N271="nulová",J271,0)</f>
        <v>0</v>
      </c>
      <c r="BJ271" s="15" t="s">
        <v>134</v>
      </c>
      <c r="BK271" s="125">
        <f>ROUND(I271*H271,2)</f>
        <v>0</v>
      </c>
      <c r="BL271" s="15" t="s">
        <v>256</v>
      </c>
      <c r="BM271" s="207" t="s">
        <v>809</v>
      </c>
    </row>
    <row r="272" s="2" customFormat="1" ht="16.5" customHeight="1">
      <c r="A272" s="36"/>
      <c r="B272" s="164"/>
      <c r="C272" s="195" t="s">
        <v>810</v>
      </c>
      <c r="D272" s="195" t="s">
        <v>158</v>
      </c>
      <c r="E272" s="196" t="s">
        <v>811</v>
      </c>
      <c r="F272" s="197" t="s">
        <v>812</v>
      </c>
      <c r="G272" s="198" t="s">
        <v>228</v>
      </c>
      <c r="H272" s="199">
        <v>96</v>
      </c>
      <c r="I272" s="200"/>
      <c r="J272" s="201">
        <f>ROUND(I272*H272,2)</f>
        <v>0</v>
      </c>
      <c r="K272" s="202"/>
      <c r="L272" s="37"/>
      <c r="M272" s="203" t="s">
        <v>1</v>
      </c>
      <c r="N272" s="204" t="s">
        <v>44</v>
      </c>
      <c r="O272" s="75"/>
      <c r="P272" s="205">
        <f>O272*H272</f>
        <v>0</v>
      </c>
      <c r="Q272" s="205">
        <v>0.00124</v>
      </c>
      <c r="R272" s="205">
        <f>Q272*H272</f>
        <v>0.11904000000000001</v>
      </c>
      <c r="S272" s="205">
        <v>0</v>
      </c>
      <c r="T272" s="206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07" t="s">
        <v>256</v>
      </c>
      <c r="AT272" s="207" t="s">
        <v>158</v>
      </c>
      <c r="AU272" s="207" t="s">
        <v>134</v>
      </c>
      <c r="AY272" s="15" t="s">
        <v>155</v>
      </c>
      <c r="BE272" s="125">
        <f>IF(N272="základná",J272,0)</f>
        <v>0</v>
      </c>
      <c r="BF272" s="125">
        <f>IF(N272="znížená",J272,0)</f>
        <v>0</v>
      </c>
      <c r="BG272" s="125">
        <f>IF(N272="zákl. prenesená",J272,0)</f>
        <v>0</v>
      </c>
      <c r="BH272" s="125">
        <f>IF(N272="zníž. prenesená",J272,0)</f>
        <v>0</v>
      </c>
      <c r="BI272" s="125">
        <f>IF(N272="nulová",J272,0)</f>
        <v>0</v>
      </c>
      <c r="BJ272" s="15" t="s">
        <v>134</v>
      </c>
      <c r="BK272" s="125">
        <f>ROUND(I272*H272,2)</f>
        <v>0</v>
      </c>
      <c r="BL272" s="15" t="s">
        <v>256</v>
      </c>
      <c r="BM272" s="207" t="s">
        <v>813</v>
      </c>
    </row>
    <row r="273" s="2" customFormat="1" ht="16.5" customHeight="1">
      <c r="A273" s="36"/>
      <c r="B273" s="164"/>
      <c r="C273" s="222" t="s">
        <v>814</v>
      </c>
      <c r="D273" s="222" t="s">
        <v>366</v>
      </c>
      <c r="E273" s="223" t="s">
        <v>815</v>
      </c>
      <c r="F273" s="224" t="s">
        <v>816</v>
      </c>
      <c r="G273" s="225" t="s">
        <v>228</v>
      </c>
      <c r="H273" s="226">
        <v>96</v>
      </c>
      <c r="I273" s="227"/>
      <c r="J273" s="228">
        <f>ROUND(I273*H273,2)</f>
        <v>0</v>
      </c>
      <c r="K273" s="229"/>
      <c r="L273" s="230"/>
      <c r="M273" s="231" t="s">
        <v>1</v>
      </c>
      <c r="N273" s="232" t="s">
        <v>44</v>
      </c>
      <c r="O273" s="75"/>
      <c r="P273" s="205">
        <f>O273*H273</f>
        <v>0</v>
      </c>
      <c r="Q273" s="205">
        <v>0.0033500000000000001</v>
      </c>
      <c r="R273" s="205">
        <f>Q273*H273</f>
        <v>0.3216</v>
      </c>
      <c r="S273" s="205">
        <v>0</v>
      </c>
      <c r="T273" s="206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07" t="s">
        <v>197</v>
      </c>
      <c r="AT273" s="207" t="s">
        <v>366</v>
      </c>
      <c r="AU273" s="207" t="s">
        <v>134</v>
      </c>
      <c r="AY273" s="15" t="s">
        <v>155</v>
      </c>
      <c r="BE273" s="125">
        <f>IF(N273="základná",J273,0)</f>
        <v>0</v>
      </c>
      <c r="BF273" s="125">
        <f>IF(N273="znížená",J273,0)</f>
        <v>0</v>
      </c>
      <c r="BG273" s="125">
        <f>IF(N273="zákl. prenesená",J273,0)</f>
        <v>0</v>
      </c>
      <c r="BH273" s="125">
        <f>IF(N273="zníž. prenesená",J273,0)</f>
        <v>0</v>
      </c>
      <c r="BI273" s="125">
        <f>IF(N273="nulová",J273,0)</f>
        <v>0</v>
      </c>
      <c r="BJ273" s="15" t="s">
        <v>134</v>
      </c>
      <c r="BK273" s="125">
        <f>ROUND(I273*H273,2)</f>
        <v>0</v>
      </c>
      <c r="BL273" s="15" t="s">
        <v>256</v>
      </c>
      <c r="BM273" s="207" t="s">
        <v>817</v>
      </c>
    </row>
    <row r="274" s="2" customFormat="1" ht="21.75" customHeight="1">
      <c r="A274" s="36"/>
      <c r="B274" s="164"/>
      <c r="C274" s="195" t="s">
        <v>372</v>
      </c>
      <c r="D274" s="195" t="s">
        <v>158</v>
      </c>
      <c r="E274" s="196" t="s">
        <v>818</v>
      </c>
      <c r="F274" s="197" t="s">
        <v>819</v>
      </c>
      <c r="G274" s="198" t="s">
        <v>500</v>
      </c>
      <c r="H274" s="199">
        <v>73.560000000000002</v>
      </c>
      <c r="I274" s="200"/>
      <c r="J274" s="201">
        <f>ROUND(I274*H274,2)</f>
        <v>0</v>
      </c>
      <c r="K274" s="202"/>
      <c r="L274" s="37"/>
      <c r="M274" s="203" t="s">
        <v>1</v>
      </c>
      <c r="N274" s="204" t="s">
        <v>44</v>
      </c>
      <c r="O274" s="75"/>
      <c r="P274" s="205">
        <f>O274*H274</f>
        <v>0</v>
      </c>
      <c r="Q274" s="205">
        <v>0.00021000000000000001</v>
      </c>
      <c r="R274" s="205">
        <f>Q274*H274</f>
        <v>0.015447600000000001</v>
      </c>
      <c r="S274" s="205">
        <v>0</v>
      </c>
      <c r="T274" s="206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07" t="s">
        <v>256</v>
      </c>
      <c r="AT274" s="207" t="s">
        <v>158</v>
      </c>
      <c r="AU274" s="207" t="s">
        <v>134</v>
      </c>
      <c r="AY274" s="15" t="s">
        <v>155</v>
      </c>
      <c r="BE274" s="125">
        <f>IF(N274="základná",J274,0)</f>
        <v>0</v>
      </c>
      <c r="BF274" s="125">
        <f>IF(N274="znížená",J274,0)</f>
        <v>0</v>
      </c>
      <c r="BG274" s="125">
        <f>IF(N274="zákl. prenesená",J274,0)</f>
        <v>0</v>
      </c>
      <c r="BH274" s="125">
        <f>IF(N274="zníž. prenesená",J274,0)</f>
        <v>0</v>
      </c>
      <c r="BI274" s="125">
        <f>IF(N274="nulová",J274,0)</f>
        <v>0</v>
      </c>
      <c r="BJ274" s="15" t="s">
        <v>134</v>
      </c>
      <c r="BK274" s="125">
        <f>ROUND(I274*H274,2)</f>
        <v>0</v>
      </c>
      <c r="BL274" s="15" t="s">
        <v>256</v>
      </c>
      <c r="BM274" s="207" t="s">
        <v>820</v>
      </c>
    </row>
    <row r="275" s="2" customFormat="1" ht="33" customHeight="1">
      <c r="A275" s="36"/>
      <c r="B275" s="164"/>
      <c r="C275" s="222" t="s">
        <v>821</v>
      </c>
      <c r="D275" s="222" t="s">
        <v>366</v>
      </c>
      <c r="E275" s="223" t="s">
        <v>822</v>
      </c>
      <c r="F275" s="224" t="s">
        <v>823</v>
      </c>
      <c r="G275" s="225" t="s">
        <v>500</v>
      </c>
      <c r="H275" s="226">
        <v>77.238</v>
      </c>
      <c r="I275" s="227"/>
      <c r="J275" s="228">
        <f>ROUND(I275*H275,2)</f>
        <v>0</v>
      </c>
      <c r="K275" s="229"/>
      <c r="L275" s="230"/>
      <c r="M275" s="231" t="s">
        <v>1</v>
      </c>
      <c r="N275" s="232" t="s">
        <v>44</v>
      </c>
      <c r="O275" s="75"/>
      <c r="P275" s="205">
        <f>O275*H275</f>
        <v>0</v>
      </c>
      <c r="Q275" s="205">
        <v>0.00010000000000000001</v>
      </c>
      <c r="R275" s="205">
        <f>Q275*H275</f>
        <v>0.0077238000000000003</v>
      </c>
      <c r="S275" s="205">
        <v>0</v>
      </c>
      <c r="T275" s="206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07" t="s">
        <v>197</v>
      </c>
      <c r="AT275" s="207" t="s">
        <v>366</v>
      </c>
      <c r="AU275" s="207" t="s">
        <v>134</v>
      </c>
      <c r="AY275" s="15" t="s">
        <v>155</v>
      </c>
      <c r="BE275" s="125">
        <f>IF(N275="základná",J275,0)</f>
        <v>0</v>
      </c>
      <c r="BF275" s="125">
        <f>IF(N275="znížená",J275,0)</f>
        <v>0</v>
      </c>
      <c r="BG275" s="125">
        <f>IF(N275="zákl. prenesená",J275,0)</f>
        <v>0</v>
      </c>
      <c r="BH275" s="125">
        <f>IF(N275="zníž. prenesená",J275,0)</f>
        <v>0</v>
      </c>
      <c r="BI275" s="125">
        <f>IF(N275="nulová",J275,0)</f>
        <v>0</v>
      </c>
      <c r="BJ275" s="15" t="s">
        <v>134</v>
      </c>
      <c r="BK275" s="125">
        <f>ROUND(I275*H275,2)</f>
        <v>0</v>
      </c>
      <c r="BL275" s="15" t="s">
        <v>256</v>
      </c>
      <c r="BM275" s="207" t="s">
        <v>824</v>
      </c>
    </row>
    <row r="276" s="2" customFormat="1" ht="33" customHeight="1">
      <c r="A276" s="36"/>
      <c r="B276" s="164"/>
      <c r="C276" s="222" t="s">
        <v>825</v>
      </c>
      <c r="D276" s="222" t="s">
        <v>366</v>
      </c>
      <c r="E276" s="223" t="s">
        <v>826</v>
      </c>
      <c r="F276" s="224" t="s">
        <v>827</v>
      </c>
      <c r="G276" s="225" t="s">
        <v>500</v>
      </c>
      <c r="H276" s="226">
        <v>77.238</v>
      </c>
      <c r="I276" s="227"/>
      <c r="J276" s="228">
        <f>ROUND(I276*H276,2)</f>
        <v>0</v>
      </c>
      <c r="K276" s="229"/>
      <c r="L276" s="230"/>
      <c r="M276" s="231" t="s">
        <v>1</v>
      </c>
      <c r="N276" s="232" t="s">
        <v>44</v>
      </c>
      <c r="O276" s="75"/>
      <c r="P276" s="205">
        <f>O276*H276</f>
        <v>0</v>
      </c>
      <c r="Q276" s="205">
        <v>0.00010000000000000001</v>
      </c>
      <c r="R276" s="205">
        <f>Q276*H276</f>
        <v>0.0077238000000000003</v>
      </c>
      <c r="S276" s="205">
        <v>0</v>
      </c>
      <c r="T276" s="206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207" t="s">
        <v>197</v>
      </c>
      <c r="AT276" s="207" t="s">
        <v>366</v>
      </c>
      <c r="AU276" s="207" t="s">
        <v>134</v>
      </c>
      <c r="AY276" s="15" t="s">
        <v>155</v>
      </c>
      <c r="BE276" s="125">
        <f>IF(N276="základná",J276,0)</f>
        <v>0</v>
      </c>
      <c r="BF276" s="125">
        <f>IF(N276="znížená",J276,0)</f>
        <v>0</v>
      </c>
      <c r="BG276" s="125">
        <f>IF(N276="zákl. prenesená",J276,0)</f>
        <v>0</v>
      </c>
      <c r="BH276" s="125">
        <f>IF(N276="zníž. prenesená",J276,0)</f>
        <v>0</v>
      </c>
      <c r="BI276" s="125">
        <f>IF(N276="nulová",J276,0)</f>
        <v>0</v>
      </c>
      <c r="BJ276" s="15" t="s">
        <v>134</v>
      </c>
      <c r="BK276" s="125">
        <f>ROUND(I276*H276,2)</f>
        <v>0</v>
      </c>
      <c r="BL276" s="15" t="s">
        <v>256</v>
      </c>
      <c r="BM276" s="207" t="s">
        <v>828</v>
      </c>
    </row>
    <row r="277" s="2" customFormat="1" ht="33" customHeight="1">
      <c r="A277" s="36"/>
      <c r="B277" s="164"/>
      <c r="C277" s="222" t="s">
        <v>829</v>
      </c>
      <c r="D277" s="222" t="s">
        <v>366</v>
      </c>
      <c r="E277" s="223" t="s">
        <v>830</v>
      </c>
      <c r="F277" s="224" t="s">
        <v>831</v>
      </c>
      <c r="G277" s="225" t="s">
        <v>346</v>
      </c>
      <c r="H277" s="226">
        <v>1</v>
      </c>
      <c r="I277" s="227"/>
      <c r="J277" s="228">
        <f>ROUND(I277*H277,2)</f>
        <v>0</v>
      </c>
      <c r="K277" s="229"/>
      <c r="L277" s="230"/>
      <c r="M277" s="231" t="s">
        <v>1</v>
      </c>
      <c r="N277" s="232" t="s">
        <v>44</v>
      </c>
      <c r="O277" s="75"/>
      <c r="P277" s="205">
        <f>O277*H277</f>
        <v>0</v>
      </c>
      <c r="Q277" s="205">
        <v>0.032000000000000001</v>
      </c>
      <c r="R277" s="205">
        <f>Q277*H277</f>
        <v>0.032000000000000001</v>
      </c>
      <c r="S277" s="205">
        <v>0</v>
      </c>
      <c r="T277" s="206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07" t="s">
        <v>197</v>
      </c>
      <c r="AT277" s="207" t="s">
        <v>366</v>
      </c>
      <c r="AU277" s="207" t="s">
        <v>134</v>
      </c>
      <c r="AY277" s="15" t="s">
        <v>155</v>
      </c>
      <c r="BE277" s="125">
        <f>IF(N277="základná",J277,0)</f>
        <v>0</v>
      </c>
      <c r="BF277" s="125">
        <f>IF(N277="znížená",J277,0)</f>
        <v>0</v>
      </c>
      <c r="BG277" s="125">
        <f>IF(N277="zákl. prenesená",J277,0)</f>
        <v>0</v>
      </c>
      <c r="BH277" s="125">
        <f>IF(N277="zníž. prenesená",J277,0)</f>
        <v>0</v>
      </c>
      <c r="BI277" s="125">
        <f>IF(N277="nulová",J277,0)</f>
        <v>0</v>
      </c>
      <c r="BJ277" s="15" t="s">
        <v>134</v>
      </c>
      <c r="BK277" s="125">
        <f>ROUND(I277*H277,2)</f>
        <v>0</v>
      </c>
      <c r="BL277" s="15" t="s">
        <v>256</v>
      </c>
      <c r="BM277" s="207" t="s">
        <v>832</v>
      </c>
    </row>
    <row r="278" s="2" customFormat="1" ht="33" customHeight="1">
      <c r="A278" s="36"/>
      <c r="B278" s="164"/>
      <c r="C278" s="222" t="s">
        <v>833</v>
      </c>
      <c r="D278" s="222" t="s">
        <v>366</v>
      </c>
      <c r="E278" s="223" t="s">
        <v>834</v>
      </c>
      <c r="F278" s="224" t="s">
        <v>835</v>
      </c>
      <c r="G278" s="225" t="s">
        <v>346</v>
      </c>
      <c r="H278" s="226">
        <v>1</v>
      </c>
      <c r="I278" s="227"/>
      <c r="J278" s="228">
        <f>ROUND(I278*H278,2)</f>
        <v>0</v>
      </c>
      <c r="K278" s="229"/>
      <c r="L278" s="230"/>
      <c r="M278" s="231" t="s">
        <v>1</v>
      </c>
      <c r="N278" s="232" t="s">
        <v>44</v>
      </c>
      <c r="O278" s="75"/>
      <c r="P278" s="205">
        <f>O278*H278</f>
        <v>0</v>
      </c>
      <c r="Q278" s="205">
        <v>0.032000000000000001</v>
      </c>
      <c r="R278" s="205">
        <f>Q278*H278</f>
        <v>0.032000000000000001</v>
      </c>
      <c r="S278" s="205">
        <v>0</v>
      </c>
      <c r="T278" s="206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07" t="s">
        <v>197</v>
      </c>
      <c r="AT278" s="207" t="s">
        <v>366</v>
      </c>
      <c r="AU278" s="207" t="s">
        <v>134</v>
      </c>
      <c r="AY278" s="15" t="s">
        <v>155</v>
      </c>
      <c r="BE278" s="125">
        <f>IF(N278="základná",J278,0)</f>
        <v>0</v>
      </c>
      <c r="BF278" s="125">
        <f>IF(N278="znížená",J278,0)</f>
        <v>0</v>
      </c>
      <c r="BG278" s="125">
        <f>IF(N278="zákl. prenesená",J278,0)</f>
        <v>0</v>
      </c>
      <c r="BH278" s="125">
        <f>IF(N278="zníž. prenesená",J278,0)</f>
        <v>0</v>
      </c>
      <c r="BI278" s="125">
        <f>IF(N278="nulová",J278,0)</f>
        <v>0</v>
      </c>
      <c r="BJ278" s="15" t="s">
        <v>134</v>
      </c>
      <c r="BK278" s="125">
        <f>ROUND(I278*H278,2)</f>
        <v>0</v>
      </c>
      <c r="BL278" s="15" t="s">
        <v>256</v>
      </c>
      <c r="BM278" s="207" t="s">
        <v>836</v>
      </c>
    </row>
    <row r="279" s="2" customFormat="1" ht="33" customHeight="1">
      <c r="A279" s="36"/>
      <c r="B279" s="164"/>
      <c r="C279" s="222" t="s">
        <v>837</v>
      </c>
      <c r="D279" s="222" t="s">
        <v>366</v>
      </c>
      <c r="E279" s="223" t="s">
        <v>838</v>
      </c>
      <c r="F279" s="224" t="s">
        <v>839</v>
      </c>
      <c r="G279" s="225" t="s">
        <v>346</v>
      </c>
      <c r="H279" s="226">
        <v>1</v>
      </c>
      <c r="I279" s="227"/>
      <c r="J279" s="228">
        <f>ROUND(I279*H279,2)</f>
        <v>0</v>
      </c>
      <c r="K279" s="229"/>
      <c r="L279" s="230"/>
      <c r="M279" s="231" t="s">
        <v>1</v>
      </c>
      <c r="N279" s="232" t="s">
        <v>44</v>
      </c>
      <c r="O279" s="75"/>
      <c r="P279" s="205">
        <f>O279*H279</f>
        <v>0</v>
      </c>
      <c r="Q279" s="205">
        <v>0.032000000000000001</v>
      </c>
      <c r="R279" s="205">
        <f>Q279*H279</f>
        <v>0.032000000000000001</v>
      </c>
      <c r="S279" s="205">
        <v>0</v>
      </c>
      <c r="T279" s="206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07" t="s">
        <v>197</v>
      </c>
      <c r="AT279" s="207" t="s">
        <v>366</v>
      </c>
      <c r="AU279" s="207" t="s">
        <v>134</v>
      </c>
      <c r="AY279" s="15" t="s">
        <v>155</v>
      </c>
      <c r="BE279" s="125">
        <f>IF(N279="základná",J279,0)</f>
        <v>0</v>
      </c>
      <c r="BF279" s="125">
        <f>IF(N279="znížená",J279,0)</f>
        <v>0</v>
      </c>
      <c r="BG279" s="125">
        <f>IF(N279="zákl. prenesená",J279,0)</f>
        <v>0</v>
      </c>
      <c r="BH279" s="125">
        <f>IF(N279="zníž. prenesená",J279,0)</f>
        <v>0</v>
      </c>
      <c r="BI279" s="125">
        <f>IF(N279="nulová",J279,0)</f>
        <v>0</v>
      </c>
      <c r="BJ279" s="15" t="s">
        <v>134</v>
      </c>
      <c r="BK279" s="125">
        <f>ROUND(I279*H279,2)</f>
        <v>0</v>
      </c>
      <c r="BL279" s="15" t="s">
        <v>256</v>
      </c>
      <c r="BM279" s="207" t="s">
        <v>840</v>
      </c>
    </row>
    <row r="280" s="2" customFormat="1" ht="21.75" customHeight="1">
      <c r="A280" s="36"/>
      <c r="B280" s="164"/>
      <c r="C280" s="195" t="s">
        <v>841</v>
      </c>
      <c r="D280" s="195" t="s">
        <v>158</v>
      </c>
      <c r="E280" s="196" t="s">
        <v>842</v>
      </c>
      <c r="F280" s="197" t="s">
        <v>843</v>
      </c>
      <c r="G280" s="198" t="s">
        <v>346</v>
      </c>
      <c r="H280" s="199">
        <v>1</v>
      </c>
      <c r="I280" s="200"/>
      <c r="J280" s="201">
        <f>ROUND(I280*H280,2)</f>
        <v>0</v>
      </c>
      <c r="K280" s="202"/>
      <c r="L280" s="37"/>
      <c r="M280" s="203" t="s">
        <v>1</v>
      </c>
      <c r="N280" s="204" t="s">
        <v>44</v>
      </c>
      <c r="O280" s="75"/>
      <c r="P280" s="205">
        <f>O280*H280</f>
        <v>0</v>
      </c>
      <c r="Q280" s="205">
        <v>0.00040999999999999999</v>
      </c>
      <c r="R280" s="205">
        <f>Q280*H280</f>
        <v>0.00040999999999999999</v>
      </c>
      <c r="S280" s="205">
        <v>0</v>
      </c>
      <c r="T280" s="206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07" t="s">
        <v>256</v>
      </c>
      <c r="AT280" s="207" t="s">
        <v>158</v>
      </c>
      <c r="AU280" s="207" t="s">
        <v>134</v>
      </c>
      <c r="AY280" s="15" t="s">
        <v>155</v>
      </c>
      <c r="BE280" s="125">
        <f>IF(N280="základná",J280,0)</f>
        <v>0</v>
      </c>
      <c r="BF280" s="125">
        <f>IF(N280="znížená",J280,0)</f>
        <v>0</v>
      </c>
      <c r="BG280" s="125">
        <f>IF(N280="zákl. prenesená",J280,0)</f>
        <v>0</v>
      </c>
      <c r="BH280" s="125">
        <f>IF(N280="zníž. prenesená",J280,0)</f>
        <v>0</v>
      </c>
      <c r="BI280" s="125">
        <f>IF(N280="nulová",J280,0)</f>
        <v>0</v>
      </c>
      <c r="BJ280" s="15" t="s">
        <v>134</v>
      </c>
      <c r="BK280" s="125">
        <f>ROUND(I280*H280,2)</f>
        <v>0</v>
      </c>
      <c r="BL280" s="15" t="s">
        <v>256</v>
      </c>
      <c r="BM280" s="207" t="s">
        <v>844</v>
      </c>
    </row>
    <row r="281" s="2" customFormat="1" ht="16.5" customHeight="1">
      <c r="A281" s="36"/>
      <c r="B281" s="164"/>
      <c r="C281" s="222" t="s">
        <v>845</v>
      </c>
      <c r="D281" s="222" t="s">
        <v>366</v>
      </c>
      <c r="E281" s="223" t="s">
        <v>846</v>
      </c>
      <c r="F281" s="224" t="s">
        <v>847</v>
      </c>
      <c r="G281" s="225" t="s">
        <v>228</v>
      </c>
      <c r="H281" s="226">
        <v>1</v>
      </c>
      <c r="I281" s="227"/>
      <c r="J281" s="228">
        <f>ROUND(I281*H281,2)</f>
        <v>0</v>
      </c>
      <c r="K281" s="229"/>
      <c r="L281" s="230"/>
      <c r="M281" s="231" t="s">
        <v>1</v>
      </c>
      <c r="N281" s="232" t="s">
        <v>44</v>
      </c>
      <c r="O281" s="75"/>
      <c r="P281" s="205">
        <f>O281*H281</f>
        <v>0</v>
      </c>
      <c r="Q281" s="205">
        <v>0.032000000000000001</v>
      </c>
      <c r="R281" s="205">
        <f>Q281*H281</f>
        <v>0.032000000000000001</v>
      </c>
      <c r="S281" s="205">
        <v>0</v>
      </c>
      <c r="T281" s="206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07" t="s">
        <v>197</v>
      </c>
      <c r="AT281" s="207" t="s">
        <v>366</v>
      </c>
      <c r="AU281" s="207" t="s">
        <v>134</v>
      </c>
      <c r="AY281" s="15" t="s">
        <v>155</v>
      </c>
      <c r="BE281" s="125">
        <f>IF(N281="základná",J281,0)</f>
        <v>0</v>
      </c>
      <c r="BF281" s="125">
        <f>IF(N281="znížená",J281,0)</f>
        <v>0</v>
      </c>
      <c r="BG281" s="125">
        <f>IF(N281="zákl. prenesená",J281,0)</f>
        <v>0</v>
      </c>
      <c r="BH281" s="125">
        <f>IF(N281="zníž. prenesená",J281,0)</f>
        <v>0</v>
      </c>
      <c r="BI281" s="125">
        <f>IF(N281="nulová",J281,0)</f>
        <v>0</v>
      </c>
      <c r="BJ281" s="15" t="s">
        <v>134</v>
      </c>
      <c r="BK281" s="125">
        <f>ROUND(I281*H281,2)</f>
        <v>0</v>
      </c>
      <c r="BL281" s="15" t="s">
        <v>256</v>
      </c>
      <c r="BM281" s="207" t="s">
        <v>848</v>
      </c>
    </row>
    <row r="282" s="2" customFormat="1" ht="21.75" customHeight="1">
      <c r="A282" s="36"/>
      <c r="B282" s="164"/>
      <c r="C282" s="195" t="s">
        <v>849</v>
      </c>
      <c r="D282" s="195" t="s">
        <v>158</v>
      </c>
      <c r="E282" s="196" t="s">
        <v>850</v>
      </c>
      <c r="F282" s="197" t="s">
        <v>851</v>
      </c>
      <c r="G282" s="198" t="s">
        <v>346</v>
      </c>
      <c r="H282" s="199">
        <v>1</v>
      </c>
      <c r="I282" s="200"/>
      <c r="J282" s="201">
        <f>ROUND(I282*H282,2)</f>
        <v>0</v>
      </c>
      <c r="K282" s="202"/>
      <c r="L282" s="37"/>
      <c r="M282" s="203" t="s">
        <v>1</v>
      </c>
      <c r="N282" s="204" t="s">
        <v>44</v>
      </c>
      <c r="O282" s="75"/>
      <c r="P282" s="205">
        <f>O282*H282</f>
        <v>0</v>
      </c>
      <c r="Q282" s="205">
        <v>0.00040999999999999999</v>
      </c>
      <c r="R282" s="205">
        <f>Q282*H282</f>
        <v>0.00040999999999999999</v>
      </c>
      <c r="S282" s="205">
        <v>0</v>
      </c>
      <c r="T282" s="206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07" t="s">
        <v>256</v>
      </c>
      <c r="AT282" s="207" t="s">
        <v>158</v>
      </c>
      <c r="AU282" s="207" t="s">
        <v>134</v>
      </c>
      <c r="AY282" s="15" t="s">
        <v>155</v>
      </c>
      <c r="BE282" s="125">
        <f>IF(N282="základná",J282,0)</f>
        <v>0</v>
      </c>
      <c r="BF282" s="125">
        <f>IF(N282="znížená",J282,0)</f>
        <v>0</v>
      </c>
      <c r="BG282" s="125">
        <f>IF(N282="zákl. prenesená",J282,0)</f>
        <v>0</v>
      </c>
      <c r="BH282" s="125">
        <f>IF(N282="zníž. prenesená",J282,0)</f>
        <v>0</v>
      </c>
      <c r="BI282" s="125">
        <f>IF(N282="nulová",J282,0)</f>
        <v>0</v>
      </c>
      <c r="BJ282" s="15" t="s">
        <v>134</v>
      </c>
      <c r="BK282" s="125">
        <f>ROUND(I282*H282,2)</f>
        <v>0</v>
      </c>
      <c r="BL282" s="15" t="s">
        <v>256</v>
      </c>
      <c r="BM282" s="207" t="s">
        <v>852</v>
      </c>
    </row>
    <row r="283" s="2" customFormat="1" ht="21.75" customHeight="1">
      <c r="A283" s="36"/>
      <c r="B283" s="164"/>
      <c r="C283" s="222" t="s">
        <v>853</v>
      </c>
      <c r="D283" s="222" t="s">
        <v>366</v>
      </c>
      <c r="E283" s="223" t="s">
        <v>854</v>
      </c>
      <c r="F283" s="224" t="s">
        <v>855</v>
      </c>
      <c r="G283" s="225" t="s">
        <v>228</v>
      </c>
      <c r="H283" s="226">
        <v>1</v>
      </c>
      <c r="I283" s="227"/>
      <c r="J283" s="228">
        <f>ROUND(I283*H283,2)</f>
        <v>0</v>
      </c>
      <c r="K283" s="229"/>
      <c r="L283" s="230"/>
      <c r="M283" s="231" t="s">
        <v>1</v>
      </c>
      <c r="N283" s="232" t="s">
        <v>44</v>
      </c>
      <c r="O283" s="75"/>
      <c r="P283" s="205">
        <f>O283*H283</f>
        <v>0</v>
      </c>
      <c r="Q283" s="205">
        <v>0.032000000000000001</v>
      </c>
      <c r="R283" s="205">
        <f>Q283*H283</f>
        <v>0.032000000000000001</v>
      </c>
      <c r="S283" s="205">
        <v>0</v>
      </c>
      <c r="T283" s="206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07" t="s">
        <v>197</v>
      </c>
      <c r="AT283" s="207" t="s">
        <v>366</v>
      </c>
      <c r="AU283" s="207" t="s">
        <v>134</v>
      </c>
      <c r="AY283" s="15" t="s">
        <v>155</v>
      </c>
      <c r="BE283" s="125">
        <f>IF(N283="základná",J283,0)</f>
        <v>0</v>
      </c>
      <c r="BF283" s="125">
        <f>IF(N283="znížená",J283,0)</f>
        <v>0</v>
      </c>
      <c r="BG283" s="125">
        <f>IF(N283="zákl. prenesená",J283,0)</f>
        <v>0</v>
      </c>
      <c r="BH283" s="125">
        <f>IF(N283="zníž. prenesená",J283,0)</f>
        <v>0</v>
      </c>
      <c r="BI283" s="125">
        <f>IF(N283="nulová",J283,0)</f>
        <v>0</v>
      </c>
      <c r="BJ283" s="15" t="s">
        <v>134</v>
      </c>
      <c r="BK283" s="125">
        <f>ROUND(I283*H283,2)</f>
        <v>0</v>
      </c>
      <c r="BL283" s="15" t="s">
        <v>256</v>
      </c>
      <c r="BM283" s="207" t="s">
        <v>856</v>
      </c>
    </row>
    <row r="284" s="2" customFormat="1" ht="21.75" customHeight="1">
      <c r="A284" s="36"/>
      <c r="B284" s="164"/>
      <c r="C284" s="195" t="s">
        <v>857</v>
      </c>
      <c r="D284" s="195" t="s">
        <v>158</v>
      </c>
      <c r="E284" s="196" t="s">
        <v>858</v>
      </c>
      <c r="F284" s="197" t="s">
        <v>859</v>
      </c>
      <c r="G284" s="198" t="s">
        <v>346</v>
      </c>
      <c r="H284" s="199">
        <v>2</v>
      </c>
      <c r="I284" s="200"/>
      <c r="J284" s="201">
        <f>ROUND(I284*H284,2)</f>
        <v>0</v>
      </c>
      <c r="K284" s="202"/>
      <c r="L284" s="37"/>
      <c r="M284" s="203" t="s">
        <v>1</v>
      </c>
      <c r="N284" s="204" t="s">
        <v>44</v>
      </c>
      <c r="O284" s="75"/>
      <c r="P284" s="205">
        <f>O284*H284</f>
        <v>0</v>
      </c>
      <c r="Q284" s="205">
        <v>0</v>
      </c>
      <c r="R284" s="205">
        <f>Q284*H284</f>
        <v>0</v>
      </c>
      <c r="S284" s="205">
        <v>0</v>
      </c>
      <c r="T284" s="206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07" t="s">
        <v>256</v>
      </c>
      <c r="AT284" s="207" t="s">
        <v>158</v>
      </c>
      <c r="AU284" s="207" t="s">
        <v>134</v>
      </c>
      <c r="AY284" s="15" t="s">
        <v>155</v>
      </c>
      <c r="BE284" s="125">
        <f>IF(N284="základná",J284,0)</f>
        <v>0</v>
      </c>
      <c r="BF284" s="125">
        <f>IF(N284="znížená",J284,0)</f>
        <v>0</v>
      </c>
      <c r="BG284" s="125">
        <f>IF(N284="zákl. prenesená",J284,0)</f>
        <v>0</v>
      </c>
      <c r="BH284" s="125">
        <f>IF(N284="zníž. prenesená",J284,0)</f>
        <v>0</v>
      </c>
      <c r="BI284" s="125">
        <f>IF(N284="nulová",J284,0)</f>
        <v>0</v>
      </c>
      <c r="BJ284" s="15" t="s">
        <v>134</v>
      </c>
      <c r="BK284" s="125">
        <f>ROUND(I284*H284,2)</f>
        <v>0</v>
      </c>
      <c r="BL284" s="15" t="s">
        <v>256</v>
      </c>
      <c r="BM284" s="207" t="s">
        <v>860</v>
      </c>
    </row>
    <row r="285" s="2" customFormat="1" ht="33" customHeight="1">
      <c r="A285" s="36"/>
      <c r="B285" s="164"/>
      <c r="C285" s="222" t="s">
        <v>861</v>
      </c>
      <c r="D285" s="222" t="s">
        <v>366</v>
      </c>
      <c r="E285" s="223" t="s">
        <v>862</v>
      </c>
      <c r="F285" s="224" t="s">
        <v>863</v>
      </c>
      <c r="G285" s="225" t="s">
        <v>346</v>
      </c>
      <c r="H285" s="226">
        <v>1</v>
      </c>
      <c r="I285" s="227"/>
      <c r="J285" s="228">
        <f>ROUND(I285*H285,2)</f>
        <v>0</v>
      </c>
      <c r="K285" s="229"/>
      <c r="L285" s="230"/>
      <c r="M285" s="231" t="s">
        <v>1</v>
      </c>
      <c r="N285" s="232" t="s">
        <v>44</v>
      </c>
      <c r="O285" s="75"/>
      <c r="P285" s="205">
        <f>O285*H285</f>
        <v>0</v>
      </c>
      <c r="Q285" s="205">
        <v>0.53200000000000003</v>
      </c>
      <c r="R285" s="205">
        <f>Q285*H285</f>
        <v>0.53200000000000003</v>
      </c>
      <c r="S285" s="205">
        <v>0</v>
      </c>
      <c r="T285" s="206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07" t="s">
        <v>197</v>
      </c>
      <c r="AT285" s="207" t="s">
        <v>366</v>
      </c>
      <c r="AU285" s="207" t="s">
        <v>134</v>
      </c>
      <c r="AY285" s="15" t="s">
        <v>155</v>
      </c>
      <c r="BE285" s="125">
        <f>IF(N285="základná",J285,0)</f>
        <v>0</v>
      </c>
      <c r="BF285" s="125">
        <f>IF(N285="znížená",J285,0)</f>
        <v>0</v>
      </c>
      <c r="BG285" s="125">
        <f>IF(N285="zákl. prenesená",J285,0)</f>
        <v>0</v>
      </c>
      <c r="BH285" s="125">
        <f>IF(N285="zníž. prenesená",J285,0)</f>
        <v>0</v>
      </c>
      <c r="BI285" s="125">
        <f>IF(N285="nulová",J285,0)</f>
        <v>0</v>
      </c>
      <c r="BJ285" s="15" t="s">
        <v>134</v>
      </c>
      <c r="BK285" s="125">
        <f>ROUND(I285*H285,2)</f>
        <v>0</v>
      </c>
      <c r="BL285" s="15" t="s">
        <v>256</v>
      </c>
      <c r="BM285" s="207" t="s">
        <v>864</v>
      </c>
    </row>
    <row r="286" s="2" customFormat="1" ht="33" customHeight="1">
      <c r="A286" s="36"/>
      <c r="B286" s="164"/>
      <c r="C286" s="222" t="s">
        <v>865</v>
      </c>
      <c r="D286" s="222" t="s">
        <v>366</v>
      </c>
      <c r="E286" s="223" t="s">
        <v>866</v>
      </c>
      <c r="F286" s="224" t="s">
        <v>867</v>
      </c>
      <c r="G286" s="225" t="s">
        <v>346</v>
      </c>
      <c r="H286" s="226">
        <v>1</v>
      </c>
      <c r="I286" s="227"/>
      <c r="J286" s="228">
        <f>ROUND(I286*H286,2)</f>
        <v>0</v>
      </c>
      <c r="K286" s="229"/>
      <c r="L286" s="230"/>
      <c r="M286" s="231" t="s">
        <v>1</v>
      </c>
      <c r="N286" s="232" t="s">
        <v>44</v>
      </c>
      <c r="O286" s="75"/>
      <c r="P286" s="205">
        <f>O286*H286</f>
        <v>0</v>
      </c>
      <c r="Q286" s="205">
        <v>0.53200000000000003</v>
      </c>
      <c r="R286" s="205">
        <f>Q286*H286</f>
        <v>0.53200000000000003</v>
      </c>
      <c r="S286" s="205">
        <v>0</v>
      </c>
      <c r="T286" s="206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07" t="s">
        <v>197</v>
      </c>
      <c r="AT286" s="207" t="s">
        <v>366</v>
      </c>
      <c r="AU286" s="207" t="s">
        <v>134</v>
      </c>
      <c r="AY286" s="15" t="s">
        <v>155</v>
      </c>
      <c r="BE286" s="125">
        <f>IF(N286="základná",J286,0)</f>
        <v>0</v>
      </c>
      <c r="BF286" s="125">
        <f>IF(N286="znížená",J286,0)</f>
        <v>0</v>
      </c>
      <c r="BG286" s="125">
        <f>IF(N286="zákl. prenesená",J286,0)</f>
        <v>0</v>
      </c>
      <c r="BH286" s="125">
        <f>IF(N286="zníž. prenesená",J286,0)</f>
        <v>0</v>
      </c>
      <c r="BI286" s="125">
        <f>IF(N286="nulová",J286,0)</f>
        <v>0</v>
      </c>
      <c r="BJ286" s="15" t="s">
        <v>134</v>
      </c>
      <c r="BK286" s="125">
        <f>ROUND(I286*H286,2)</f>
        <v>0</v>
      </c>
      <c r="BL286" s="15" t="s">
        <v>256</v>
      </c>
      <c r="BM286" s="207" t="s">
        <v>868</v>
      </c>
    </row>
    <row r="287" s="2" customFormat="1" ht="21.75" customHeight="1">
      <c r="A287" s="36"/>
      <c r="B287" s="164"/>
      <c r="C287" s="195" t="s">
        <v>869</v>
      </c>
      <c r="D287" s="195" t="s">
        <v>158</v>
      </c>
      <c r="E287" s="196" t="s">
        <v>870</v>
      </c>
      <c r="F287" s="197" t="s">
        <v>871</v>
      </c>
      <c r="G287" s="198" t="s">
        <v>228</v>
      </c>
      <c r="H287" s="199">
        <v>58.167999999999999</v>
      </c>
      <c r="I287" s="200"/>
      <c r="J287" s="201">
        <f>ROUND(I287*H287,2)</f>
        <v>0</v>
      </c>
      <c r="K287" s="202"/>
      <c r="L287" s="37"/>
      <c r="M287" s="203" t="s">
        <v>1</v>
      </c>
      <c r="N287" s="204" t="s">
        <v>44</v>
      </c>
      <c r="O287" s="75"/>
      <c r="P287" s="205">
        <f>O287*H287</f>
        <v>0</v>
      </c>
      <c r="Q287" s="205">
        <v>0</v>
      </c>
      <c r="R287" s="205">
        <f>Q287*H287</f>
        <v>0</v>
      </c>
      <c r="S287" s="205">
        <v>0.0089999999999999993</v>
      </c>
      <c r="T287" s="206">
        <f>S287*H287</f>
        <v>0.52351199999999998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07" t="s">
        <v>256</v>
      </c>
      <c r="AT287" s="207" t="s">
        <v>158</v>
      </c>
      <c r="AU287" s="207" t="s">
        <v>134</v>
      </c>
      <c r="AY287" s="15" t="s">
        <v>155</v>
      </c>
      <c r="BE287" s="125">
        <f>IF(N287="základná",J287,0)</f>
        <v>0</v>
      </c>
      <c r="BF287" s="125">
        <f>IF(N287="znížená",J287,0)</f>
        <v>0</v>
      </c>
      <c r="BG287" s="125">
        <f>IF(N287="zákl. prenesená",J287,0)</f>
        <v>0</v>
      </c>
      <c r="BH287" s="125">
        <f>IF(N287="zníž. prenesená",J287,0)</f>
        <v>0</v>
      </c>
      <c r="BI287" s="125">
        <f>IF(N287="nulová",J287,0)</f>
        <v>0</v>
      </c>
      <c r="BJ287" s="15" t="s">
        <v>134</v>
      </c>
      <c r="BK287" s="125">
        <f>ROUND(I287*H287,2)</f>
        <v>0</v>
      </c>
      <c r="BL287" s="15" t="s">
        <v>256</v>
      </c>
      <c r="BM287" s="207" t="s">
        <v>872</v>
      </c>
    </row>
    <row r="288" s="2" customFormat="1" ht="21.75" customHeight="1">
      <c r="A288" s="36"/>
      <c r="B288" s="164"/>
      <c r="C288" s="195" t="s">
        <v>873</v>
      </c>
      <c r="D288" s="195" t="s">
        <v>158</v>
      </c>
      <c r="E288" s="196" t="s">
        <v>874</v>
      </c>
      <c r="F288" s="197" t="s">
        <v>875</v>
      </c>
      <c r="G288" s="198" t="s">
        <v>228</v>
      </c>
      <c r="H288" s="199">
        <v>23</v>
      </c>
      <c r="I288" s="200"/>
      <c r="J288" s="201">
        <f>ROUND(I288*H288,2)</f>
        <v>0</v>
      </c>
      <c r="K288" s="202"/>
      <c r="L288" s="37"/>
      <c r="M288" s="203" t="s">
        <v>1</v>
      </c>
      <c r="N288" s="204" t="s">
        <v>44</v>
      </c>
      <c r="O288" s="75"/>
      <c r="P288" s="205">
        <f>O288*H288</f>
        <v>0</v>
      </c>
      <c r="Q288" s="205">
        <v>0.0016000000000000001</v>
      </c>
      <c r="R288" s="205">
        <f>Q288*H288</f>
        <v>0.036799999999999999</v>
      </c>
      <c r="S288" s="205">
        <v>0</v>
      </c>
      <c r="T288" s="206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07" t="s">
        <v>256</v>
      </c>
      <c r="AT288" s="207" t="s">
        <v>158</v>
      </c>
      <c r="AU288" s="207" t="s">
        <v>134</v>
      </c>
      <c r="AY288" s="15" t="s">
        <v>155</v>
      </c>
      <c r="BE288" s="125">
        <f>IF(N288="základná",J288,0)</f>
        <v>0</v>
      </c>
      <c r="BF288" s="125">
        <f>IF(N288="znížená",J288,0)</f>
        <v>0</v>
      </c>
      <c r="BG288" s="125">
        <f>IF(N288="zákl. prenesená",J288,0)</f>
        <v>0</v>
      </c>
      <c r="BH288" s="125">
        <f>IF(N288="zníž. prenesená",J288,0)</f>
        <v>0</v>
      </c>
      <c r="BI288" s="125">
        <f>IF(N288="nulová",J288,0)</f>
        <v>0</v>
      </c>
      <c r="BJ288" s="15" t="s">
        <v>134</v>
      </c>
      <c r="BK288" s="125">
        <f>ROUND(I288*H288,2)</f>
        <v>0</v>
      </c>
      <c r="BL288" s="15" t="s">
        <v>256</v>
      </c>
      <c r="BM288" s="207" t="s">
        <v>876</v>
      </c>
    </row>
    <row r="289" s="2" customFormat="1" ht="44.25" customHeight="1">
      <c r="A289" s="36"/>
      <c r="B289" s="164"/>
      <c r="C289" s="222" t="s">
        <v>877</v>
      </c>
      <c r="D289" s="222" t="s">
        <v>366</v>
      </c>
      <c r="E289" s="223" t="s">
        <v>807</v>
      </c>
      <c r="F289" s="224" t="s">
        <v>808</v>
      </c>
      <c r="G289" s="225" t="s">
        <v>228</v>
      </c>
      <c r="H289" s="226">
        <v>23</v>
      </c>
      <c r="I289" s="227"/>
      <c r="J289" s="228">
        <f>ROUND(I289*H289,2)</f>
        <v>0</v>
      </c>
      <c r="K289" s="229"/>
      <c r="L289" s="230"/>
      <c r="M289" s="231" t="s">
        <v>1</v>
      </c>
      <c r="N289" s="232" t="s">
        <v>44</v>
      </c>
      <c r="O289" s="75"/>
      <c r="P289" s="205">
        <f>O289*H289</f>
        <v>0</v>
      </c>
      <c r="Q289" s="205">
        <v>0.012</v>
      </c>
      <c r="R289" s="205">
        <f>Q289*H289</f>
        <v>0.27600000000000002</v>
      </c>
      <c r="S289" s="205">
        <v>0</v>
      </c>
      <c r="T289" s="206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07" t="s">
        <v>197</v>
      </c>
      <c r="AT289" s="207" t="s">
        <v>366</v>
      </c>
      <c r="AU289" s="207" t="s">
        <v>134</v>
      </c>
      <c r="AY289" s="15" t="s">
        <v>155</v>
      </c>
      <c r="BE289" s="125">
        <f>IF(N289="základná",J289,0)</f>
        <v>0</v>
      </c>
      <c r="BF289" s="125">
        <f>IF(N289="znížená",J289,0)</f>
        <v>0</v>
      </c>
      <c r="BG289" s="125">
        <f>IF(N289="zákl. prenesená",J289,0)</f>
        <v>0</v>
      </c>
      <c r="BH289" s="125">
        <f>IF(N289="zníž. prenesená",J289,0)</f>
        <v>0</v>
      </c>
      <c r="BI289" s="125">
        <f>IF(N289="nulová",J289,0)</f>
        <v>0</v>
      </c>
      <c r="BJ289" s="15" t="s">
        <v>134</v>
      </c>
      <c r="BK289" s="125">
        <f>ROUND(I289*H289,2)</f>
        <v>0</v>
      </c>
      <c r="BL289" s="15" t="s">
        <v>256</v>
      </c>
      <c r="BM289" s="207" t="s">
        <v>878</v>
      </c>
    </row>
    <row r="290" s="2" customFormat="1" ht="21.75" customHeight="1">
      <c r="A290" s="36"/>
      <c r="B290" s="164"/>
      <c r="C290" s="222" t="s">
        <v>376</v>
      </c>
      <c r="D290" s="222" t="s">
        <v>366</v>
      </c>
      <c r="E290" s="223" t="s">
        <v>879</v>
      </c>
      <c r="F290" s="224" t="s">
        <v>880</v>
      </c>
      <c r="G290" s="225" t="s">
        <v>228</v>
      </c>
      <c r="H290" s="226">
        <v>23</v>
      </c>
      <c r="I290" s="227"/>
      <c r="J290" s="228">
        <f>ROUND(I290*H290,2)</f>
        <v>0</v>
      </c>
      <c r="K290" s="229"/>
      <c r="L290" s="230"/>
      <c r="M290" s="231" t="s">
        <v>1</v>
      </c>
      <c r="N290" s="232" t="s">
        <v>44</v>
      </c>
      <c r="O290" s="75"/>
      <c r="P290" s="205">
        <f>O290*H290</f>
        <v>0</v>
      </c>
      <c r="Q290" s="205">
        <v>0.012</v>
      </c>
      <c r="R290" s="205">
        <f>Q290*H290</f>
        <v>0.27600000000000002</v>
      </c>
      <c r="S290" s="205">
        <v>0</v>
      </c>
      <c r="T290" s="206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07" t="s">
        <v>197</v>
      </c>
      <c r="AT290" s="207" t="s">
        <v>366</v>
      </c>
      <c r="AU290" s="207" t="s">
        <v>134</v>
      </c>
      <c r="AY290" s="15" t="s">
        <v>155</v>
      </c>
      <c r="BE290" s="125">
        <f>IF(N290="základná",J290,0)</f>
        <v>0</v>
      </c>
      <c r="BF290" s="125">
        <f>IF(N290="znížená",J290,0)</f>
        <v>0</v>
      </c>
      <c r="BG290" s="125">
        <f>IF(N290="zákl. prenesená",J290,0)</f>
        <v>0</v>
      </c>
      <c r="BH290" s="125">
        <f>IF(N290="zníž. prenesená",J290,0)</f>
        <v>0</v>
      </c>
      <c r="BI290" s="125">
        <f>IF(N290="nulová",J290,0)</f>
        <v>0</v>
      </c>
      <c r="BJ290" s="15" t="s">
        <v>134</v>
      </c>
      <c r="BK290" s="125">
        <f>ROUND(I290*H290,2)</f>
        <v>0</v>
      </c>
      <c r="BL290" s="15" t="s">
        <v>256</v>
      </c>
      <c r="BM290" s="207" t="s">
        <v>881</v>
      </c>
    </row>
    <row r="291" s="2" customFormat="1" ht="33" customHeight="1">
      <c r="A291" s="36"/>
      <c r="B291" s="164"/>
      <c r="C291" s="195" t="s">
        <v>882</v>
      </c>
      <c r="D291" s="195" t="s">
        <v>158</v>
      </c>
      <c r="E291" s="196" t="s">
        <v>883</v>
      </c>
      <c r="F291" s="197" t="s">
        <v>884</v>
      </c>
      <c r="G291" s="198" t="s">
        <v>346</v>
      </c>
      <c r="H291" s="199">
        <v>1</v>
      </c>
      <c r="I291" s="200"/>
      <c r="J291" s="201">
        <f>ROUND(I291*H291,2)</f>
        <v>0</v>
      </c>
      <c r="K291" s="202"/>
      <c r="L291" s="37"/>
      <c r="M291" s="203" t="s">
        <v>1</v>
      </c>
      <c r="N291" s="204" t="s">
        <v>44</v>
      </c>
      <c r="O291" s="75"/>
      <c r="P291" s="205">
        <f>O291*H291</f>
        <v>0</v>
      </c>
      <c r="Q291" s="205">
        <v>0</v>
      </c>
      <c r="R291" s="205">
        <f>Q291*H291</f>
        <v>0</v>
      </c>
      <c r="S291" s="205">
        <v>0</v>
      </c>
      <c r="T291" s="206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07" t="s">
        <v>256</v>
      </c>
      <c r="AT291" s="207" t="s">
        <v>158</v>
      </c>
      <c r="AU291" s="207" t="s">
        <v>134</v>
      </c>
      <c r="AY291" s="15" t="s">
        <v>155</v>
      </c>
      <c r="BE291" s="125">
        <f>IF(N291="základná",J291,0)</f>
        <v>0</v>
      </c>
      <c r="BF291" s="125">
        <f>IF(N291="znížená",J291,0)</f>
        <v>0</v>
      </c>
      <c r="BG291" s="125">
        <f>IF(N291="zákl. prenesená",J291,0)</f>
        <v>0</v>
      </c>
      <c r="BH291" s="125">
        <f>IF(N291="zníž. prenesená",J291,0)</f>
        <v>0</v>
      </c>
      <c r="BI291" s="125">
        <f>IF(N291="nulová",J291,0)</f>
        <v>0</v>
      </c>
      <c r="BJ291" s="15" t="s">
        <v>134</v>
      </c>
      <c r="BK291" s="125">
        <f>ROUND(I291*H291,2)</f>
        <v>0</v>
      </c>
      <c r="BL291" s="15" t="s">
        <v>256</v>
      </c>
      <c r="BM291" s="207" t="s">
        <v>885</v>
      </c>
    </row>
    <row r="292" s="2" customFormat="1" ht="33" customHeight="1">
      <c r="A292" s="36"/>
      <c r="B292" s="164"/>
      <c r="C292" s="195" t="s">
        <v>886</v>
      </c>
      <c r="D292" s="195" t="s">
        <v>158</v>
      </c>
      <c r="E292" s="196" t="s">
        <v>887</v>
      </c>
      <c r="F292" s="197" t="s">
        <v>888</v>
      </c>
      <c r="G292" s="198" t="s">
        <v>346</v>
      </c>
      <c r="H292" s="199">
        <v>1</v>
      </c>
      <c r="I292" s="200"/>
      <c r="J292" s="201">
        <f>ROUND(I292*H292,2)</f>
        <v>0</v>
      </c>
      <c r="K292" s="202"/>
      <c r="L292" s="37"/>
      <c r="M292" s="203" t="s">
        <v>1</v>
      </c>
      <c r="N292" s="204" t="s">
        <v>44</v>
      </c>
      <c r="O292" s="75"/>
      <c r="P292" s="205">
        <f>O292*H292</f>
        <v>0</v>
      </c>
      <c r="Q292" s="205">
        <v>0</v>
      </c>
      <c r="R292" s="205">
        <f>Q292*H292</f>
        <v>0</v>
      </c>
      <c r="S292" s="205">
        <v>0</v>
      </c>
      <c r="T292" s="206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07" t="s">
        <v>256</v>
      </c>
      <c r="AT292" s="207" t="s">
        <v>158</v>
      </c>
      <c r="AU292" s="207" t="s">
        <v>134</v>
      </c>
      <c r="AY292" s="15" t="s">
        <v>155</v>
      </c>
      <c r="BE292" s="125">
        <f>IF(N292="základná",J292,0)</f>
        <v>0</v>
      </c>
      <c r="BF292" s="125">
        <f>IF(N292="znížená",J292,0)</f>
        <v>0</v>
      </c>
      <c r="BG292" s="125">
        <f>IF(N292="zákl. prenesená",J292,0)</f>
        <v>0</v>
      </c>
      <c r="BH292" s="125">
        <f>IF(N292="zníž. prenesená",J292,0)</f>
        <v>0</v>
      </c>
      <c r="BI292" s="125">
        <f>IF(N292="nulová",J292,0)</f>
        <v>0</v>
      </c>
      <c r="BJ292" s="15" t="s">
        <v>134</v>
      </c>
      <c r="BK292" s="125">
        <f>ROUND(I292*H292,2)</f>
        <v>0</v>
      </c>
      <c r="BL292" s="15" t="s">
        <v>256</v>
      </c>
      <c r="BM292" s="207" t="s">
        <v>889</v>
      </c>
    </row>
    <row r="293" s="2" customFormat="1" ht="21.75" customHeight="1">
      <c r="A293" s="36"/>
      <c r="B293" s="164"/>
      <c r="C293" s="222" t="s">
        <v>890</v>
      </c>
      <c r="D293" s="222" t="s">
        <v>366</v>
      </c>
      <c r="E293" s="223" t="s">
        <v>891</v>
      </c>
      <c r="F293" s="224" t="s">
        <v>892</v>
      </c>
      <c r="G293" s="225" t="s">
        <v>893</v>
      </c>
      <c r="H293" s="226">
        <v>1</v>
      </c>
      <c r="I293" s="227"/>
      <c r="J293" s="228">
        <f>ROUND(I293*H293,2)</f>
        <v>0</v>
      </c>
      <c r="K293" s="229"/>
      <c r="L293" s="230"/>
      <c r="M293" s="231" t="s">
        <v>1</v>
      </c>
      <c r="N293" s="232" t="s">
        <v>44</v>
      </c>
      <c r="O293" s="75"/>
      <c r="P293" s="205">
        <f>O293*H293</f>
        <v>0</v>
      </c>
      <c r="Q293" s="205">
        <v>0.012</v>
      </c>
      <c r="R293" s="205">
        <f>Q293*H293</f>
        <v>0.012</v>
      </c>
      <c r="S293" s="205">
        <v>0</v>
      </c>
      <c r="T293" s="206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07" t="s">
        <v>197</v>
      </c>
      <c r="AT293" s="207" t="s">
        <v>366</v>
      </c>
      <c r="AU293" s="207" t="s">
        <v>134</v>
      </c>
      <c r="AY293" s="15" t="s">
        <v>155</v>
      </c>
      <c r="BE293" s="125">
        <f>IF(N293="základná",J293,0)</f>
        <v>0</v>
      </c>
      <c r="BF293" s="125">
        <f>IF(N293="znížená",J293,0)</f>
        <v>0</v>
      </c>
      <c r="BG293" s="125">
        <f>IF(N293="zákl. prenesená",J293,0)</f>
        <v>0</v>
      </c>
      <c r="BH293" s="125">
        <f>IF(N293="zníž. prenesená",J293,0)</f>
        <v>0</v>
      </c>
      <c r="BI293" s="125">
        <f>IF(N293="nulová",J293,0)</f>
        <v>0</v>
      </c>
      <c r="BJ293" s="15" t="s">
        <v>134</v>
      </c>
      <c r="BK293" s="125">
        <f>ROUND(I293*H293,2)</f>
        <v>0</v>
      </c>
      <c r="BL293" s="15" t="s">
        <v>256</v>
      </c>
      <c r="BM293" s="207" t="s">
        <v>894</v>
      </c>
    </row>
    <row r="294" s="2" customFormat="1" ht="33" customHeight="1">
      <c r="A294" s="36"/>
      <c r="B294" s="164"/>
      <c r="C294" s="222" t="s">
        <v>895</v>
      </c>
      <c r="D294" s="222" t="s">
        <v>366</v>
      </c>
      <c r="E294" s="223" t="s">
        <v>896</v>
      </c>
      <c r="F294" s="224" t="s">
        <v>897</v>
      </c>
      <c r="G294" s="225" t="s">
        <v>346</v>
      </c>
      <c r="H294" s="226">
        <v>1</v>
      </c>
      <c r="I294" s="227"/>
      <c r="J294" s="228">
        <f>ROUND(I294*H294,2)</f>
        <v>0</v>
      </c>
      <c r="K294" s="229"/>
      <c r="L294" s="230"/>
      <c r="M294" s="231" t="s">
        <v>1</v>
      </c>
      <c r="N294" s="232" t="s">
        <v>44</v>
      </c>
      <c r="O294" s="75"/>
      <c r="P294" s="205">
        <f>O294*H294</f>
        <v>0</v>
      </c>
      <c r="Q294" s="205">
        <v>0.00083000000000000001</v>
      </c>
      <c r="R294" s="205">
        <f>Q294*H294</f>
        <v>0.00083000000000000001</v>
      </c>
      <c r="S294" s="205">
        <v>0</v>
      </c>
      <c r="T294" s="206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07" t="s">
        <v>197</v>
      </c>
      <c r="AT294" s="207" t="s">
        <v>366</v>
      </c>
      <c r="AU294" s="207" t="s">
        <v>134</v>
      </c>
      <c r="AY294" s="15" t="s">
        <v>155</v>
      </c>
      <c r="BE294" s="125">
        <f>IF(N294="základná",J294,0)</f>
        <v>0</v>
      </c>
      <c r="BF294" s="125">
        <f>IF(N294="znížená",J294,0)</f>
        <v>0</v>
      </c>
      <c r="BG294" s="125">
        <f>IF(N294="zákl. prenesená",J294,0)</f>
        <v>0</v>
      </c>
      <c r="BH294" s="125">
        <f>IF(N294="zníž. prenesená",J294,0)</f>
        <v>0</v>
      </c>
      <c r="BI294" s="125">
        <f>IF(N294="nulová",J294,0)</f>
        <v>0</v>
      </c>
      <c r="BJ294" s="15" t="s">
        <v>134</v>
      </c>
      <c r="BK294" s="125">
        <f>ROUND(I294*H294,2)</f>
        <v>0</v>
      </c>
      <c r="BL294" s="15" t="s">
        <v>256</v>
      </c>
      <c r="BM294" s="207" t="s">
        <v>898</v>
      </c>
    </row>
    <row r="295" s="2" customFormat="1" ht="33" customHeight="1">
      <c r="A295" s="36"/>
      <c r="B295" s="164"/>
      <c r="C295" s="222" t="s">
        <v>899</v>
      </c>
      <c r="D295" s="222" t="s">
        <v>366</v>
      </c>
      <c r="E295" s="223" t="s">
        <v>900</v>
      </c>
      <c r="F295" s="224" t="s">
        <v>901</v>
      </c>
      <c r="G295" s="225" t="s">
        <v>346</v>
      </c>
      <c r="H295" s="226">
        <v>1</v>
      </c>
      <c r="I295" s="227"/>
      <c r="J295" s="228">
        <f>ROUND(I295*H295,2)</f>
        <v>0</v>
      </c>
      <c r="K295" s="229"/>
      <c r="L295" s="230"/>
      <c r="M295" s="231" t="s">
        <v>1</v>
      </c>
      <c r="N295" s="232" t="s">
        <v>44</v>
      </c>
      <c r="O295" s="75"/>
      <c r="P295" s="205">
        <f>O295*H295</f>
        <v>0</v>
      </c>
      <c r="Q295" s="205">
        <v>0.00083000000000000001</v>
      </c>
      <c r="R295" s="205">
        <f>Q295*H295</f>
        <v>0.00083000000000000001</v>
      </c>
      <c r="S295" s="205">
        <v>0</v>
      </c>
      <c r="T295" s="206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07" t="s">
        <v>197</v>
      </c>
      <c r="AT295" s="207" t="s">
        <v>366</v>
      </c>
      <c r="AU295" s="207" t="s">
        <v>134</v>
      </c>
      <c r="AY295" s="15" t="s">
        <v>155</v>
      </c>
      <c r="BE295" s="125">
        <f>IF(N295="základná",J295,0)</f>
        <v>0</v>
      </c>
      <c r="BF295" s="125">
        <f>IF(N295="znížená",J295,0)</f>
        <v>0</v>
      </c>
      <c r="BG295" s="125">
        <f>IF(N295="zákl. prenesená",J295,0)</f>
        <v>0</v>
      </c>
      <c r="BH295" s="125">
        <f>IF(N295="zníž. prenesená",J295,0)</f>
        <v>0</v>
      </c>
      <c r="BI295" s="125">
        <f>IF(N295="nulová",J295,0)</f>
        <v>0</v>
      </c>
      <c r="BJ295" s="15" t="s">
        <v>134</v>
      </c>
      <c r="BK295" s="125">
        <f>ROUND(I295*H295,2)</f>
        <v>0</v>
      </c>
      <c r="BL295" s="15" t="s">
        <v>256</v>
      </c>
      <c r="BM295" s="207" t="s">
        <v>902</v>
      </c>
    </row>
    <row r="296" s="2" customFormat="1" ht="21.75" customHeight="1">
      <c r="A296" s="36"/>
      <c r="B296" s="164"/>
      <c r="C296" s="195" t="s">
        <v>903</v>
      </c>
      <c r="D296" s="195" t="s">
        <v>158</v>
      </c>
      <c r="E296" s="196" t="s">
        <v>904</v>
      </c>
      <c r="F296" s="197" t="s">
        <v>905</v>
      </c>
      <c r="G296" s="198" t="s">
        <v>346</v>
      </c>
      <c r="H296" s="199">
        <v>1</v>
      </c>
      <c r="I296" s="200"/>
      <c r="J296" s="201">
        <f>ROUND(I296*H296,2)</f>
        <v>0</v>
      </c>
      <c r="K296" s="202"/>
      <c r="L296" s="37"/>
      <c r="M296" s="203" t="s">
        <v>1</v>
      </c>
      <c r="N296" s="204" t="s">
        <v>44</v>
      </c>
      <c r="O296" s="75"/>
      <c r="P296" s="205">
        <f>O296*H296</f>
        <v>0</v>
      </c>
      <c r="Q296" s="205">
        <v>0</v>
      </c>
      <c r="R296" s="205">
        <f>Q296*H296</f>
        <v>0</v>
      </c>
      <c r="S296" s="205">
        <v>0.28499999999999998</v>
      </c>
      <c r="T296" s="206">
        <f>S296*H296</f>
        <v>0.28499999999999998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07" t="s">
        <v>256</v>
      </c>
      <c r="AT296" s="207" t="s">
        <v>158</v>
      </c>
      <c r="AU296" s="207" t="s">
        <v>134</v>
      </c>
      <c r="AY296" s="15" t="s">
        <v>155</v>
      </c>
      <c r="BE296" s="125">
        <f>IF(N296="základná",J296,0)</f>
        <v>0</v>
      </c>
      <c r="BF296" s="125">
        <f>IF(N296="znížená",J296,0)</f>
        <v>0</v>
      </c>
      <c r="BG296" s="125">
        <f>IF(N296="zákl. prenesená",J296,0)</f>
        <v>0</v>
      </c>
      <c r="BH296" s="125">
        <f>IF(N296="zníž. prenesená",J296,0)</f>
        <v>0</v>
      </c>
      <c r="BI296" s="125">
        <f>IF(N296="nulová",J296,0)</f>
        <v>0</v>
      </c>
      <c r="BJ296" s="15" t="s">
        <v>134</v>
      </c>
      <c r="BK296" s="125">
        <f>ROUND(I296*H296,2)</f>
        <v>0</v>
      </c>
      <c r="BL296" s="15" t="s">
        <v>256</v>
      </c>
      <c r="BM296" s="207" t="s">
        <v>906</v>
      </c>
    </row>
    <row r="297" s="2" customFormat="1" ht="21.75" customHeight="1">
      <c r="A297" s="36"/>
      <c r="B297" s="164"/>
      <c r="C297" s="195" t="s">
        <v>907</v>
      </c>
      <c r="D297" s="195" t="s">
        <v>158</v>
      </c>
      <c r="E297" s="196" t="s">
        <v>908</v>
      </c>
      <c r="F297" s="197" t="s">
        <v>909</v>
      </c>
      <c r="G297" s="198" t="s">
        <v>195</v>
      </c>
      <c r="H297" s="199">
        <v>3.4620000000000002</v>
      </c>
      <c r="I297" s="200"/>
      <c r="J297" s="201">
        <f>ROUND(I297*H297,2)</f>
        <v>0</v>
      </c>
      <c r="K297" s="202"/>
      <c r="L297" s="37"/>
      <c r="M297" s="203" t="s">
        <v>1</v>
      </c>
      <c r="N297" s="204" t="s">
        <v>44</v>
      </c>
      <c r="O297" s="75"/>
      <c r="P297" s="205">
        <f>O297*H297</f>
        <v>0</v>
      </c>
      <c r="Q297" s="205">
        <v>0</v>
      </c>
      <c r="R297" s="205">
        <f>Q297*H297</f>
        <v>0</v>
      </c>
      <c r="S297" s="205">
        <v>0</v>
      </c>
      <c r="T297" s="206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07" t="s">
        <v>256</v>
      </c>
      <c r="AT297" s="207" t="s">
        <v>158</v>
      </c>
      <c r="AU297" s="207" t="s">
        <v>134</v>
      </c>
      <c r="AY297" s="15" t="s">
        <v>155</v>
      </c>
      <c r="BE297" s="125">
        <f>IF(N297="základná",J297,0)</f>
        <v>0</v>
      </c>
      <c r="BF297" s="125">
        <f>IF(N297="znížená",J297,0)</f>
        <v>0</v>
      </c>
      <c r="BG297" s="125">
        <f>IF(N297="zákl. prenesená",J297,0)</f>
        <v>0</v>
      </c>
      <c r="BH297" s="125">
        <f>IF(N297="zníž. prenesená",J297,0)</f>
        <v>0</v>
      </c>
      <c r="BI297" s="125">
        <f>IF(N297="nulová",J297,0)</f>
        <v>0</v>
      </c>
      <c r="BJ297" s="15" t="s">
        <v>134</v>
      </c>
      <c r="BK297" s="125">
        <f>ROUND(I297*H297,2)</f>
        <v>0</v>
      </c>
      <c r="BL297" s="15" t="s">
        <v>256</v>
      </c>
      <c r="BM297" s="207" t="s">
        <v>910</v>
      </c>
    </row>
    <row r="298" s="12" customFormat="1" ht="22.8" customHeight="1">
      <c r="A298" s="12"/>
      <c r="B298" s="183"/>
      <c r="C298" s="12"/>
      <c r="D298" s="184" t="s">
        <v>77</v>
      </c>
      <c r="E298" s="193" t="s">
        <v>911</v>
      </c>
      <c r="F298" s="193" t="s">
        <v>912</v>
      </c>
      <c r="G298" s="12"/>
      <c r="H298" s="12"/>
      <c r="I298" s="186"/>
      <c r="J298" s="194">
        <f>BK298</f>
        <v>0</v>
      </c>
      <c r="K298" s="12"/>
      <c r="L298" s="183"/>
      <c r="M298" s="187"/>
      <c r="N298" s="188"/>
      <c r="O298" s="188"/>
      <c r="P298" s="189">
        <f>SUM(P299:P305)</f>
        <v>0</v>
      </c>
      <c r="Q298" s="188"/>
      <c r="R298" s="189">
        <f>SUM(R299:R305)</f>
        <v>6.5369936800000001</v>
      </c>
      <c r="S298" s="188"/>
      <c r="T298" s="190">
        <f>SUM(T299:T305)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184" t="s">
        <v>134</v>
      </c>
      <c r="AT298" s="191" t="s">
        <v>77</v>
      </c>
      <c r="AU298" s="191" t="s">
        <v>86</v>
      </c>
      <c r="AY298" s="184" t="s">
        <v>155</v>
      </c>
      <c r="BK298" s="192">
        <f>SUM(BK299:BK305)</f>
        <v>0</v>
      </c>
    </row>
    <row r="299" s="2" customFormat="1" ht="21.75" customHeight="1">
      <c r="A299" s="36"/>
      <c r="B299" s="164"/>
      <c r="C299" s="195" t="s">
        <v>913</v>
      </c>
      <c r="D299" s="195" t="s">
        <v>158</v>
      </c>
      <c r="E299" s="196" t="s">
        <v>914</v>
      </c>
      <c r="F299" s="197" t="s">
        <v>915</v>
      </c>
      <c r="G299" s="198" t="s">
        <v>228</v>
      </c>
      <c r="H299" s="199">
        <v>1.8</v>
      </c>
      <c r="I299" s="200"/>
      <c r="J299" s="201">
        <f>ROUND(I299*H299,2)</f>
        <v>0</v>
      </c>
      <c r="K299" s="202"/>
      <c r="L299" s="37"/>
      <c r="M299" s="203" t="s">
        <v>1</v>
      </c>
      <c r="N299" s="204" t="s">
        <v>44</v>
      </c>
      <c r="O299" s="75"/>
      <c r="P299" s="205">
        <f>O299*H299</f>
        <v>0</v>
      </c>
      <c r="Q299" s="205">
        <v>0.0033500000000000001</v>
      </c>
      <c r="R299" s="205">
        <f>Q299*H299</f>
        <v>0.0060300000000000006</v>
      </c>
      <c r="S299" s="205">
        <v>0</v>
      </c>
      <c r="T299" s="206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07" t="s">
        <v>256</v>
      </c>
      <c r="AT299" s="207" t="s">
        <v>158</v>
      </c>
      <c r="AU299" s="207" t="s">
        <v>134</v>
      </c>
      <c r="AY299" s="15" t="s">
        <v>155</v>
      </c>
      <c r="BE299" s="125">
        <f>IF(N299="základná",J299,0)</f>
        <v>0</v>
      </c>
      <c r="BF299" s="125">
        <f>IF(N299="znížená",J299,0)</f>
        <v>0</v>
      </c>
      <c r="BG299" s="125">
        <f>IF(N299="zákl. prenesená",J299,0)</f>
        <v>0</v>
      </c>
      <c r="BH299" s="125">
        <f>IF(N299="zníž. prenesená",J299,0)</f>
        <v>0</v>
      </c>
      <c r="BI299" s="125">
        <f>IF(N299="nulová",J299,0)</f>
        <v>0</v>
      </c>
      <c r="BJ299" s="15" t="s">
        <v>134</v>
      </c>
      <c r="BK299" s="125">
        <f>ROUND(I299*H299,2)</f>
        <v>0</v>
      </c>
      <c r="BL299" s="15" t="s">
        <v>256</v>
      </c>
      <c r="BM299" s="207" t="s">
        <v>916</v>
      </c>
    </row>
    <row r="300" s="2" customFormat="1" ht="21.75" customHeight="1">
      <c r="A300" s="36"/>
      <c r="B300" s="164"/>
      <c r="C300" s="222" t="s">
        <v>917</v>
      </c>
      <c r="D300" s="222" t="s">
        <v>366</v>
      </c>
      <c r="E300" s="223" t="s">
        <v>918</v>
      </c>
      <c r="F300" s="224" t="s">
        <v>919</v>
      </c>
      <c r="G300" s="225" t="s">
        <v>228</v>
      </c>
      <c r="H300" s="226">
        <v>1.8360000000000001</v>
      </c>
      <c r="I300" s="227"/>
      <c r="J300" s="228">
        <f>ROUND(I300*H300,2)</f>
        <v>0</v>
      </c>
      <c r="K300" s="229"/>
      <c r="L300" s="230"/>
      <c r="M300" s="231" t="s">
        <v>1</v>
      </c>
      <c r="N300" s="232" t="s">
        <v>44</v>
      </c>
      <c r="O300" s="75"/>
      <c r="P300" s="205">
        <f>O300*H300</f>
        <v>0</v>
      </c>
      <c r="Q300" s="205">
        <v>0.021000000000000001</v>
      </c>
      <c r="R300" s="205">
        <f>Q300*H300</f>
        <v>0.038556000000000007</v>
      </c>
      <c r="S300" s="205">
        <v>0</v>
      </c>
      <c r="T300" s="206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07" t="s">
        <v>197</v>
      </c>
      <c r="AT300" s="207" t="s">
        <v>366</v>
      </c>
      <c r="AU300" s="207" t="s">
        <v>134</v>
      </c>
      <c r="AY300" s="15" t="s">
        <v>155</v>
      </c>
      <c r="BE300" s="125">
        <f>IF(N300="základná",J300,0)</f>
        <v>0</v>
      </c>
      <c r="BF300" s="125">
        <f>IF(N300="znížená",J300,0)</f>
        <v>0</v>
      </c>
      <c r="BG300" s="125">
        <f>IF(N300="zákl. prenesená",J300,0)</f>
        <v>0</v>
      </c>
      <c r="BH300" s="125">
        <f>IF(N300="zníž. prenesená",J300,0)</f>
        <v>0</v>
      </c>
      <c r="BI300" s="125">
        <f>IF(N300="nulová",J300,0)</f>
        <v>0</v>
      </c>
      <c r="BJ300" s="15" t="s">
        <v>134</v>
      </c>
      <c r="BK300" s="125">
        <f>ROUND(I300*H300,2)</f>
        <v>0</v>
      </c>
      <c r="BL300" s="15" t="s">
        <v>256</v>
      </c>
      <c r="BM300" s="207" t="s">
        <v>920</v>
      </c>
    </row>
    <row r="301" s="2" customFormat="1" ht="21.75" customHeight="1">
      <c r="A301" s="36"/>
      <c r="B301" s="164"/>
      <c r="C301" s="195" t="s">
        <v>921</v>
      </c>
      <c r="D301" s="195" t="s">
        <v>158</v>
      </c>
      <c r="E301" s="196" t="s">
        <v>922</v>
      </c>
      <c r="F301" s="197" t="s">
        <v>923</v>
      </c>
      <c r="G301" s="198" t="s">
        <v>228</v>
      </c>
      <c r="H301" s="199">
        <v>89.280000000000001</v>
      </c>
      <c r="I301" s="200"/>
      <c r="J301" s="201">
        <f>ROUND(I301*H301,2)</f>
        <v>0</v>
      </c>
      <c r="K301" s="202"/>
      <c r="L301" s="37"/>
      <c r="M301" s="203" t="s">
        <v>1</v>
      </c>
      <c r="N301" s="204" t="s">
        <v>44</v>
      </c>
      <c r="O301" s="75"/>
      <c r="P301" s="205">
        <f>O301*H301</f>
        <v>0</v>
      </c>
      <c r="Q301" s="205">
        <v>0.0033500000000000001</v>
      </c>
      <c r="R301" s="205">
        <f>Q301*H301</f>
        <v>0.29908800000000002</v>
      </c>
      <c r="S301" s="205">
        <v>0</v>
      </c>
      <c r="T301" s="206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07" t="s">
        <v>256</v>
      </c>
      <c r="AT301" s="207" t="s">
        <v>158</v>
      </c>
      <c r="AU301" s="207" t="s">
        <v>134</v>
      </c>
      <c r="AY301" s="15" t="s">
        <v>155</v>
      </c>
      <c r="BE301" s="125">
        <f>IF(N301="základná",J301,0)</f>
        <v>0</v>
      </c>
      <c r="BF301" s="125">
        <f>IF(N301="znížená",J301,0)</f>
        <v>0</v>
      </c>
      <c r="BG301" s="125">
        <f>IF(N301="zákl. prenesená",J301,0)</f>
        <v>0</v>
      </c>
      <c r="BH301" s="125">
        <f>IF(N301="zníž. prenesená",J301,0)</f>
        <v>0</v>
      </c>
      <c r="BI301" s="125">
        <f>IF(N301="nulová",J301,0)</f>
        <v>0</v>
      </c>
      <c r="BJ301" s="15" t="s">
        <v>134</v>
      </c>
      <c r="BK301" s="125">
        <f>ROUND(I301*H301,2)</f>
        <v>0</v>
      </c>
      <c r="BL301" s="15" t="s">
        <v>256</v>
      </c>
      <c r="BM301" s="207" t="s">
        <v>924</v>
      </c>
    </row>
    <row r="302" s="2" customFormat="1" ht="16.5" customHeight="1">
      <c r="A302" s="36"/>
      <c r="B302" s="164"/>
      <c r="C302" s="222" t="s">
        <v>925</v>
      </c>
      <c r="D302" s="222" t="s">
        <v>366</v>
      </c>
      <c r="E302" s="223" t="s">
        <v>926</v>
      </c>
      <c r="F302" s="224" t="s">
        <v>927</v>
      </c>
      <c r="G302" s="225" t="s">
        <v>228</v>
      </c>
      <c r="H302" s="226">
        <v>91.066000000000002</v>
      </c>
      <c r="I302" s="227"/>
      <c r="J302" s="228">
        <f>ROUND(I302*H302,2)</f>
        <v>0</v>
      </c>
      <c r="K302" s="229"/>
      <c r="L302" s="230"/>
      <c r="M302" s="231" t="s">
        <v>1</v>
      </c>
      <c r="N302" s="232" t="s">
        <v>44</v>
      </c>
      <c r="O302" s="75"/>
      <c r="P302" s="205">
        <f>O302*H302</f>
        <v>0</v>
      </c>
      <c r="Q302" s="205">
        <v>0.012880000000000001</v>
      </c>
      <c r="R302" s="205">
        <f>Q302*H302</f>
        <v>1.1729300800000002</v>
      </c>
      <c r="S302" s="205">
        <v>0</v>
      </c>
      <c r="T302" s="206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207" t="s">
        <v>197</v>
      </c>
      <c r="AT302" s="207" t="s">
        <v>366</v>
      </c>
      <c r="AU302" s="207" t="s">
        <v>134</v>
      </c>
      <c r="AY302" s="15" t="s">
        <v>155</v>
      </c>
      <c r="BE302" s="125">
        <f>IF(N302="základná",J302,0)</f>
        <v>0</v>
      </c>
      <c r="BF302" s="125">
        <f>IF(N302="znížená",J302,0)</f>
        <v>0</v>
      </c>
      <c r="BG302" s="125">
        <f>IF(N302="zákl. prenesená",J302,0)</f>
        <v>0</v>
      </c>
      <c r="BH302" s="125">
        <f>IF(N302="zníž. prenesená",J302,0)</f>
        <v>0</v>
      </c>
      <c r="BI302" s="125">
        <f>IF(N302="nulová",J302,0)</f>
        <v>0</v>
      </c>
      <c r="BJ302" s="15" t="s">
        <v>134</v>
      </c>
      <c r="BK302" s="125">
        <f>ROUND(I302*H302,2)</f>
        <v>0</v>
      </c>
      <c r="BL302" s="15" t="s">
        <v>256</v>
      </c>
      <c r="BM302" s="207" t="s">
        <v>928</v>
      </c>
    </row>
    <row r="303" s="2" customFormat="1" ht="33" customHeight="1">
      <c r="A303" s="36"/>
      <c r="B303" s="164"/>
      <c r="C303" s="195" t="s">
        <v>929</v>
      </c>
      <c r="D303" s="195" t="s">
        <v>158</v>
      </c>
      <c r="E303" s="196" t="s">
        <v>930</v>
      </c>
      <c r="F303" s="197" t="s">
        <v>931</v>
      </c>
      <c r="G303" s="198" t="s">
        <v>228</v>
      </c>
      <c r="H303" s="199">
        <v>94</v>
      </c>
      <c r="I303" s="200"/>
      <c r="J303" s="201">
        <f>ROUND(I303*H303,2)</f>
        <v>0</v>
      </c>
      <c r="K303" s="202"/>
      <c r="L303" s="37"/>
      <c r="M303" s="203" t="s">
        <v>1</v>
      </c>
      <c r="N303" s="204" t="s">
        <v>44</v>
      </c>
      <c r="O303" s="75"/>
      <c r="P303" s="205">
        <f>O303*H303</f>
        <v>0</v>
      </c>
      <c r="Q303" s="205">
        <v>0.039210000000000002</v>
      </c>
      <c r="R303" s="205">
        <f>Q303*H303</f>
        <v>3.68574</v>
      </c>
      <c r="S303" s="205">
        <v>0</v>
      </c>
      <c r="T303" s="206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07" t="s">
        <v>256</v>
      </c>
      <c r="AT303" s="207" t="s">
        <v>158</v>
      </c>
      <c r="AU303" s="207" t="s">
        <v>134</v>
      </c>
      <c r="AY303" s="15" t="s">
        <v>155</v>
      </c>
      <c r="BE303" s="125">
        <f>IF(N303="základná",J303,0)</f>
        <v>0</v>
      </c>
      <c r="BF303" s="125">
        <f>IF(N303="znížená",J303,0)</f>
        <v>0</v>
      </c>
      <c r="BG303" s="125">
        <f>IF(N303="zákl. prenesená",J303,0)</f>
        <v>0</v>
      </c>
      <c r="BH303" s="125">
        <f>IF(N303="zníž. prenesená",J303,0)</f>
        <v>0</v>
      </c>
      <c r="BI303" s="125">
        <f>IF(N303="nulová",J303,0)</f>
        <v>0</v>
      </c>
      <c r="BJ303" s="15" t="s">
        <v>134</v>
      </c>
      <c r="BK303" s="125">
        <f>ROUND(I303*H303,2)</f>
        <v>0</v>
      </c>
      <c r="BL303" s="15" t="s">
        <v>256</v>
      </c>
      <c r="BM303" s="207" t="s">
        <v>932</v>
      </c>
    </row>
    <row r="304" s="2" customFormat="1" ht="21.75" customHeight="1">
      <c r="A304" s="36"/>
      <c r="B304" s="164"/>
      <c r="C304" s="222" t="s">
        <v>933</v>
      </c>
      <c r="D304" s="222" t="s">
        <v>366</v>
      </c>
      <c r="E304" s="223" t="s">
        <v>934</v>
      </c>
      <c r="F304" s="224" t="s">
        <v>935</v>
      </c>
      <c r="G304" s="225" t="s">
        <v>346</v>
      </c>
      <c r="H304" s="226">
        <v>5561.04</v>
      </c>
      <c r="I304" s="227"/>
      <c r="J304" s="228">
        <f>ROUND(I304*H304,2)</f>
        <v>0</v>
      </c>
      <c r="K304" s="229"/>
      <c r="L304" s="230"/>
      <c r="M304" s="231" t="s">
        <v>1</v>
      </c>
      <c r="N304" s="232" t="s">
        <v>44</v>
      </c>
      <c r="O304" s="75"/>
      <c r="P304" s="205">
        <f>O304*H304</f>
        <v>0</v>
      </c>
      <c r="Q304" s="205">
        <v>0.00024000000000000001</v>
      </c>
      <c r="R304" s="205">
        <f>Q304*H304</f>
        <v>1.3346496000000001</v>
      </c>
      <c r="S304" s="205">
        <v>0</v>
      </c>
      <c r="T304" s="206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207" t="s">
        <v>197</v>
      </c>
      <c r="AT304" s="207" t="s">
        <v>366</v>
      </c>
      <c r="AU304" s="207" t="s">
        <v>134</v>
      </c>
      <c r="AY304" s="15" t="s">
        <v>155</v>
      </c>
      <c r="BE304" s="125">
        <f>IF(N304="základná",J304,0)</f>
        <v>0</v>
      </c>
      <c r="BF304" s="125">
        <f>IF(N304="znížená",J304,0)</f>
        <v>0</v>
      </c>
      <c r="BG304" s="125">
        <f>IF(N304="zákl. prenesená",J304,0)</f>
        <v>0</v>
      </c>
      <c r="BH304" s="125">
        <f>IF(N304="zníž. prenesená",J304,0)</f>
        <v>0</v>
      </c>
      <c r="BI304" s="125">
        <f>IF(N304="nulová",J304,0)</f>
        <v>0</v>
      </c>
      <c r="BJ304" s="15" t="s">
        <v>134</v>
      </c>
      <c r="BK304" s="125">
        <f>ROUND(I304*H304,2)</f>
        <v>0</v>
      </c>
      <c r="BL304" s="15" t="s">
        <v>256</v>
      </c>
      <c r="BM304" s="207" t="s">
        <v>936</v>
      </c>
    </row>
    <row r="305" s="2" customFormat="1" ht="21.75" customHeight="1">
      <c r="A305" s="36"/>
      <c r="B305" s="164"/>
      <c r="C305" s="195" t="s">
        <v>937</v>
      </c>
      <c r="D305" s="195" t="s">
        <v>158</v>
      </c>
      <c r="E305" s="196" t="s">
        <v>938</v>
      </c>
      <c r="F305" s="197" t="s">
        <v>939</v>
      </c>
      <c r="G305" s="198" t="s">
        <v>195</v>
      </c>
      <c r="H305" s="199">
        <v>6.5369999999999999</v>
      </c>
      <c r="I305" s="200"/>
      <c r="J305" s="201">
        <f>ROUND(I305*H305,2)</f>
        <v>0</v>
      </c>
      <c r="K305" s="202"/>
      <c r="L305" s="37"/>
      <c r="M305" s="203" t="s">
        <v>1</v>
      </c>
      <c r="N305" s="204" t="s">
        <v>44</v>
      </c>
      <c r="O305" s="75"/>
      <c r="P305" s="205">
        <f>O305*H305</f>
        <v>0</v>
      </c>
      <c r="Q305" s="205">
        <v>0</v>
      </c>
      <c r="R305" s="205">
        <f>Q305*H305</f>
        <v>0</v>
      </c>
      <c r="S305" s="205">
        <v>0</v>
      </c>
      <c r="T305" s="206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207" t="s">
        <v>256</v>
      </c>
      <c r="AT305" s="207" t="s">
        <v>158</v>
      </c>
      <c r="AU305" s="207" t="s">
        <v>134</v>
      </c>
      <c r="AY305" s="15" t="s">
        <v>155</v>
      </c>
      <c r="BE305" s="125">
        <f>IF(N305="základná",J305,0)</f>
        <v>0</v>
      </c>
      <c r="BF305" s="125">
        <f>IF(N305="znížená",J305,0)</f>
        <v>0</v>
      </c>
      <c r="BG305" s="125">
        <f>IF(N305="zákl. prenesená",J305,0)</f>
        <v>0</v>
      </c>
      <c r="BH305" s="125">
        <f>IF(N305="zníž. prenesená",J305,0)</f>
        <v>0</v>
      </c>
      <c r="BI305" s="125">
        <f>IF(N305="nulová",J305,0)</f>
        <v>0</v>
      </c>
      <c r="BJ305" s="15" t="s">
        <v>134</v>
      </c>
      <c r="BK305" s="125">
        <f>ROUND(I305*H305,2)</f>
        <v>0</v>
      </c>
      <c r="BL305" s="15" t="s">
        <v>256</v>
      </c>
      <c r="BM305" s="207" t="s">
        <v>940</v>
      </c>
    </row>
    <row r="306" s="12" customFormat="1" ht="22.8" customHeight="1">
      <c r="A306" s="12"/>
      <c r="B306" s="183"/>
      <c r="C306" s="12"/>
      <c r="D306" s="184" t="s">
        <v>77</v>
      </c>
      <c r="E306" s="193" t="s">
        <v>357</v>
      </c>
      <c r="F306" s="193" t="s">
        <v>358</v>
      </c>
      <c r="G306" s="12"/>
      <c r="H306" s="12"/>
      <c r="I306" s="186"/>
      <c r="J306" s="194">
        <f>BK306</f>
        <v>0</v>
      </c>
      <c r="K306" s="12"/>
      <c r="L306" s="183"/>
      <c r="M306" s="187"/>
      <c r="N306" s="188"/>
      <c r="O306" s="188"/>
      <c r="P306" s="189">
        <f>P307</f>
        <v>0</v>
      </c>
      <c r="Q306" s="188"/>
      <c r="R306" s="189">
        <f>R307</f>
        <v>0.045599999999999995</v>
      </c>
      <c r="S306" s="188"/>
      <c r="T306" s="190">
        <f>T307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184" t="s">
        <v>134</v>
      </c>
      <c r="AT306" s="191" t="s">
        <v>77</v>
      </c>
      <c r="AU306" s="191" t="s">
        <v>86</v>
      </c>
      <c r="AY306" s="184" t="s">
        <v>155</v>
      </c>
      <c r="BK306" s="192">
        <f>BK307</f>
        <v>0</v>
      </c>
    </row>
    <row r="307" s="2" customFormat="1" ht="16.5" customHeight="1">
      <c r="A307" s="36"/>
      <c r="B307" s="164"/>
      <c r="C307" s="195" t="s">
        <v>941</v>
      </c>
      <c r="D307" s="195" t="s">
        <v>158</v>
      </c>
      <c r="E307" s="196" t="s">
        <v>942</v>
      </c>
      <c r="F307" s="197" t="s">
        <v>943</v>
      </c>
      <c r="G307" s="198" t="s">
        <v>228</v>
      </c>
      <c r="H307" s="199">
        <v>152</v>
      </c>
      <c r="I307" s="200"/>
      <c r="J307" s="201">
        <f>ROUND(I307*H307,2)</f>
        <v>0</v>
      </c>
      <c r="K307" s="202"/>
      <c r="L307" s="37"/>
      <c r="M307" s="203" t="s">
        <v>1</v>
      </c>
      <c r="N307" s="204" t="s">
        <v>44</v>
      </c>
      <c r="O307" s="75"/>
      <c r="P307" s="205">
        <f>O307*H307</f>
        <v>0</v>
      </c>
      <c r="Q307" s="205">
        <v>0.00029999999999999997</v>
      </c>
      <c r="R307" s="205">
        <f>Q307*H307</f>
        <v>0.045599999999999995</v>
      </c>
      <c r="S307" s="205">
        <v>0</v>
      </c>
      <c r="T307" s="206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207" t="s">
        <v>256</v>
      </c>
      <c r="AT307" s="207" t="s">
        <v>158</v>
      </c>
      <c r="AU307" s="207" t="s">
        <v>134</v>
      </c>
      <c r="AY307" s="15" t="s">
        <v>155</v>
      </c>
      <c r="BE307" s="125">
        <f>IF(N307="základná",J307,0)</f>
        <v>0</v>
      </c>
      <c r="BF307" s="125">
        <f>IF(N307="znížená",J307,0)</f>
        <v>0</v>
      </c>
      <c r="BG307" s="125">
        <f>IF(N307="zákl. prenesená",J307,0)</f>
        <v>0</v>
      </c>
      <c r="BH307" s="125">
        <f>IF(N307="zníž. prenesená",J307,0)</f>
        <v>0</v>
      </c>
      <c r="BI307" s="125">
        <f>IF(N307="nulová",J307,0)</f>
        <v>0</v>
      </c>
      <c r="BJ307" s="15" t="s">
        <v>134</v>
      </c>
      <c r="BK307" s="125">
        <f>ROUND(I307*H307,2)</f>
        <v>0</v>
      </c>
      <c r="BL307" s="15" t="s">
        <v>256</v>
      </c>
      <c r="BM307" s="207" t="s">
        <v>944</v>
      </c>
    </row>
    <row r="308" s="12" customFormat="1" ht="22.8" customHeight="1">
      <c r="A308" s="12"/>
      <c r="B308" s="183"/>
      <c r="C308" s="12"/>
      <c r="D308" s="184" t="s">
        <v>77</v>
      </c>
      <c r="E308" s="193" t="s">
        <v>945</v>
      </c>
      <c r="F308" s="193" t="s">
        <v>946</v>
      </c>
      <c r="G308" s="12"/>
      <c r="H308" s="12"/>
      <c r="I308" s="186"/>
      <c r="J308" s="194">
        <f>BK308</f>
        <v>0</v>
      </c>
      <c r="K308" s="12"/>
      <c r="L308" s="183"/>
      <c r="M308" s="187"/>
      <c r="N308" s="188"/>
      <c r="O308" s="188"/>
      <c r="P308" s="189">
        <f>SUM(P309:P310)</f>
        <v>0</v>
      </c>
      <c r="Q308" s="188"/>
      <c r="R308" s="189">
        <f>SUM(R309:R310)</f>
        <v>0.12431929999999999</v>
      </c>
      <c r="S308" s="188"/>
      <c r="T308" s="190">
        <f>SUM(T309:T310)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84" t="s">
        <v>134</v>
      </c>
      <c r="AT308" s="191" t="s">
        <v>77</v>
      </c>
      <c r="AU308" s="191" t="s">
        <v>86</v>
      </c>
      <c r="AY308" s="184" t="s">
        <v>155</v>
      </c>
      <c r="BK308" s="192">
        <f>SUM(BK309:BK310)</f>
        <v>0</v>
      </c>
    </row>
    <row r="309" s="2" customFormat="1" ht="21.75" customHeight="1">
      <c r="A309" s="36"/>
      <c r="B309" s="164"/>
      <c r="C309" s="195" t="s">
        <v>947</v>
      </c>
      <c r="D309" s="195" t="s">
        <v>158</v>
      </c>
      <c r="E309" s="196" t="s">
        <v>948</v>
      </c>
      <c r="F309" s="197" t="s">
        <v>949</v>
      </c>
      <c r="G309" s="198" t="s">
        <v>228</v>
      </c>
      <c r="H309" s="199">
        <v>401.02999999999997</v>
      </c>
      <c r="I309" s="200"/>
      <c r="J309" s="201">
        <f>ROUND(I309*H309,2)</f>
        <v>0</v>
      </c>
      <c r="K309" s="202"/>
      <c r="L309" s="37"/>
      <c r="M309" s="203" t="s">
        <v>1</v>
      </c>
      <c r="N309" s="204" t="s">
        <v>44</v>
      </c>
      <c r="O309" s="75"/>
      <c r="P309" s="205">
        <f>O309*H309</f>
        <v>0</v>
      </c>
      <c r="Q309" s="205">
        <v>0.00017000000000000001</v>
      </c>
      <c r="R309" s="205">
        <f>Q309*H309</f>
        <v>0.068175100000000002</v>
      </c>
      <c r="S309" s="205">
        <v>0</v>
      </c>
      <c r="T309" s="206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207" t="s">
        <v>256</v>
      </c>
      <c r="AT309" s="207" t="s">
        <v>158</v>
      </c>
      <c r="AU309" s="207" t="s">
        <v>134</v>
      </c>
      <c r="AY309" s="15" t="s">
        <v>155</v>
      </c>
      <c r="BE309" s="125">
        <f>IF(N309="základná",J309,0)</f>
        <v>0</v>
      </c>
      <c r="BF309" s="125">
        <f>IF(N309="znížená",J309,0)</f>
        <v>0</v>
      </c>
      <c r="BG309" s="125">
        <f>IF(N309="zákl. prenesená",J309,0)</f>
        <v>0</v>
      </c>
      <c r="BH309" s="125">
        <f>IF(N309="zníž. prenesená",J309,0)</f>
        <v>0</v>
      </c>
      <c r="BI309" s="125">
        <f>IF(N309="nulová",J309,0)</f>
        <v>0</v>
      </c>
      <c r="BJ309" s="15" t="s">
        <v>134</v>
      </c>
      <c r="BK309" s="125">
        <f>ROUND(I309*H309,2)</f>
        <v>0</v>
      </c>
      <c r="BL309" s="15" t="s">
        <v>256</v>
      </c>
      <c r="BM309" s="207" t="s">
        <v>950</v>
      </c>
    </row>
    <row r="310" s="2" customFormat="1" ht="33" customHeight="1">
      <c r="A310" s="36"/>
      <c r="B310" s="164"/>
      <c r="C310" s="195" t="s">
        <v>951</v>
      </c>
      <c r="D310" s="195" t="s">
        <v>158</v>
      </c>
      <c r="E310" s="196" t="s">
        <v>952</v>
      </c>
      <c r="F310" s="197" t="s">
        <v>953</v>
      </c>
      <c r="G310" s="198" t="s">
        <v>228</v>
      </c>
      <c r="H310" s="199">
        <v>401.02999999999997</v>
      </c>
      <c r="I310" s="200"/>
      <c r="J310" s="201">
        <f>ROUND(I310*H310,2)</f>
        <v>0</v>
      </c>
      <c r="K310" s="202"/>
      <c r="L310" s="37"/>
      <c r="M310" s="203" t="s">
        <v>1</v>
      </c>
      <c r="N310" s="204" t="s">
        <v>44</v>
      </c>
      <c r="O310" s="75"/>
      <c r="P310" s="205">
        <f>O310*H310</f>
        <v>0</v>
      </c>
      <c r="Q310" s="205">
        <v>0.00013999999999999999</v>
      </c>
      <c r="R310" s="205">
        <f>Q310*H310</f>
        <v>0.056144199999999991</v>
      </c>
      <c r="S310" s="205">
        <v>0</v>
      </c>
      <c r="T310" s="206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207" t="s">
        <v>256</v>
      </c>
      <c r="AT310" s="207" t="s">
        <v>158</v>
      </c>
      <c r="AU310" s="207" t="s">
        <v>134</v>
      </c>
      <c r="AY310" s="15" t="s">
        <v>155</v>
      </c>
      <c r="BE310" s="125">
        <f>IF(N310="základná",J310,0)</f>
        <v>0</v>
      </c>
      <c r="BF310" s="125">
        <f>IF(N310="znížená",J310,0)</f>
        <v>0</v>
      </c>
      <c r="BG310" s="125">
        <f>IF(N310="zákl. prenesená",J310,0)</f>
        <v>0</v>
      </c>
      <c r="BH310" s="125">
        <f>IF(N310="zníž. prenesená",J310,0)</f>
        <v>0</v>
      </c>
      <c r="BI310" s="125">
        <f>IF(N310="nulová",J310,0)</f>
        <v>0</v>
      </c>
      <c r="BJ310" s="15" t="s">
        <v>134</v>
      </c>
      <c r="BK310" s="125">
        <f>ROUND(I310*H310,2)</f>
        <v>0</v>
      </c>
      <c r="BL310" s="15" t="s">
        <v>256</v>
      </c>
      <c r="BM310" s="207" t="s">
        <v>954</v>
      </c>
    </row>
    <row r="311" s="2" customFormat="1" ht="49.92" customHeight="1">
      <c r="A311" s="36"/>
      <c r="B311" s="37"/>
      <c r="C311" s="36"/>
      <c r="D311" s="36"/>
      <c r="E311" s="185" t="s">
        <v>291</v>
      </c>
      <c r="F311" s="185" t="s">
        <v>292</v>
      </c>
      <c r="G311" s="36"/>
      <c r="H311" s="36"/>
      <c r="I311" s="36"/>
      <c r="J311" s="161">
        <f>BK311</f>
        <v>0</v>
      </c>
      <c r="K311" s="36"/>
      <c r="L311" s="37"/>
      <c r="M311" s="208"/>
      <c r="N311" s="209"/>
      <c r="O311" s="75"/>
      <c r="P311" s="75"/>
      <c r="Q311" s="75"/>
      <c r="R311" s="75"/>
      <c r="S311" s="75"/>
      <c r="T311" s="7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5" t="s">
        <v>77</v>
      </c>
      <c r="AU311" s="15" t="s">
        <v>78</v>
      </c>
      <c r="AY311" s="15" t="s">
        <v>293</v>
      </c>
      <c r="BK311" s="125">
        <f>SUM(BK312:BK316)</f>
        <v>0</v>
      </c>
    </row>
    <row r="312" s="2" customFormat="1" ht="16.32" customHeight="1">
      <c r="A312" s="36"/>
      <c r="B312" s="37"/>
      <c r="C312" s="210" t="s">
        <v>1</v>
      </c>
      <c r="D312" s="210" t="s">
        <v>158</v>
      </c>
      <c r="E312" s="211" t="s">
        <v>1</v>
      </c>
      <c r="F312" s="212" t="s">
        <v>1</v>
      </c>
      <c r="G312" s="213" t="s">
        <v>1</v>
      </c>
      <c r="H312" s="214"/>
      <c r="I312" s="215"/>
      <c r="J312" s="216">
        <f>BK312</f>
        <v>0</v>
      </c>
      <c r="K312" s="217"/>
      <c r="L312" s="37"/>
      <c r="M312" s="218" t="s">
        <v>1</v>
      </c>
      <c r="N312" s="219" t="s">
        <v>44</v>
      </c>
      <c r="O312" s="75"/>
      <c r="P312" s="75"/>
      <c r="Q312" s="75"/>
      <c r="R312" s="75"/>
      <c r="S312" s="75"/>
      <c r="T312" s="7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5" t="s">
        <v>293</v>
      </c>
      <c r="AU312" s="15" t="s">
        <v>86</v>
      </c>
      <c r="AY312" s="15" t="s">
        <v>293</v>
      </c>
      <c r="BE312" s="125">
        <f>IF(N312="základná",J312,0)</f>
        <v>0</v>
      </c>
      <c r="BF312" s="125">
        <f>IF(N312="znížená",J312,0)</f>
        <v>0</v>
      </c>
      <c r="BG312" s="125">
        <f>IF(N312="zákl. prenesená",J312,0)</f>
        <v>0</v>
      </c>
      <c r="BH312" s="125">
        <f>IF(N312="zníž. prenesená",J312,0)</f>
        <v>0</v>
      </c>
      <c r="BI312" s="125">
        <f>IF(N312="nulová",J312,0)</f>
        <v>0</v>
      </c>
      <c r="BJ312" s="15" t="s">
        <v>134</v>
      </c>
      <c r="BK312" s="125">
        <f>I312*H312</f>
        <v>0</v>
      </c>
    </row>
    <row r="313" s="2" customFormat="1" ht="16.32" customHeight="1">
      <c r="A313" s="36"/>
      <c r="B313" s="37"/>
      <c r="C313" s="210" t="s">
        <v>1</v>
      </c>
      <c r="D313" s="210" t="s">
        <v>158</v>
      </c>
      <c r="E313" s="211" t="s">
        <v>1</v>
      </c>
      <c r="F313" s="212" t="s">
        <v>1</v>
      </c>
      <c r="G313" s="213" t="s">
        <v>1</v>
      </c>
      <c r="H313" s="214"/>
      <c r="I313" s="215"/>
      <c r="J313" s="216">
        <f>BK313</f>
        <v>0</v>
      </c>
      <c r="K313" s="217"/>
      <c r="L313" s="37"/>
      <c r="M313" s="218" t="s">
        <v>1</v>
      </c>
      <c r="N313" s="219" t="s">
        <v>44</v>
      </c>
      <c r="O313" s="75"/>
      <c r="P313" s="75"/>
      <c r="Q313" s="75"/>
      <c r="R313" s="75"/>
      <c r="S313" s="75"/>
      <c r="T313" s="7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5" t="s">
        <v>293</v>
      </c>
      <c r="AU313" s="15" t="s">
        <v>86</v>
      </c>
      <c r="AY313" s="15" t="s">
        <v>293</v>
      </c>
      <c r="BE313" s="125">
        <f>IF(N313="základná",J313,0)</f>
        <v>0</v>
      </c>
      <c r="BF313" s="125">
        <f>IF(N313="znížená",J313,0)</f>
        <v>0</v>
      </c>
      <c r="BG313" s="125">
        <f>IF(N313="zákl. prenesená",J313,0)</f>
        <v>0</v>
      </c>
      <c r="BH313" s="125">
        <f>IF(N313="zníž. prenesená",J313,0)</f>
        <v>0</v>
      </c>
      <c r="BI313" s="125">
        <f>IF(N313="nulová",J313,0)</f>
        <v>0</v>
      </c>
      <c r="BJ313" s="15" t="s">
        <v>134</v>
      </c>
      <c r="BK313" s="125">
        <f>I313*H313</f>
        <v>0</v>
      </c>
    </row>
    <row r="314" s="2" customFormat="1" ht="16.32" customHeight="1">
      <c r="A314" s="36"/>
      <c r="B314" s="37"/>
      <c r="C314" s="210" t="s">
        <v>1</v>
      </c>
      <c r="D314" s="210" t="s">
        <v>158</v>
      </c>
      <c r="E314" s="211" t="s">
        <v>1</v>
      </c>
      <c r="F314" s="212" t="s">
        <v>1</v>
      </c>
      <c r="G314" s="213" t="s">
        <v>1</v>
      </c>
      <c r="H314" s="214"/>
      <c r="I314" s="215"/>
      <c r="J314" s="216">
        <f>BK314</f>
        <v>0</v>
      </c>
      <c r="K314" s="217"/>
      <c r="L314" s="37"/>
      <c r="M314" s="218" t="s">
        <v>1</v>
      </c>
      <c r="N314" s="219" t="s">
        <v>44</v>
      </c>
      <c r="O314" s="75"/>
      <c r="P314" s="75"/>
      <c r="Q314" s="75"/>
      <c r="R314" s="75"/>
      <c r="S314" s="75"/>
      <c r="T314" s="7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5" t="s">
        <v>293</v>
      </c>
      <c r="AU314" s="15" t="s">
        <v>86</v>
      </c>
      <c r="AY314" s="15" t="s">
        <v>293</v>
      </c>
      <c r="BE314" s="125">
        <f>IF(N314="základná",J314,0)</f>
        <v>0</v>
      </c>
      <c r="BF314" s="125">
        <f>IF(N314="znížená",J314,0)</f>
        <v>0</v>
      </c>
      <c r="BG314" s="125">
        <f>IF(N314="zákl. prenesená",J314,0)</f>
        <v>0</v>
      </c>
      <c r="BH314" s="125">
        <f>IF(N314="zníž. prenesená",J314,0)</f>
        <v>0</v>
      </c>
      <c r="BI314" s="125">
        <f>IF(N314="nulová",J314,0)</f>
        <v>0</v>
      </c>
      <c r="BJ314" s="15" t="s">
        <v>134</v>
      </c>
      <c r="BK314" s="125">
        <f>I314*H314</f>
        <v>0</v>
      </c>
    </row>
    <row r="315" s="2" customFormat="1" ht="16.32" customHeight="1">
      <c r="A315" s="36"/>
      <c r="B315" s="37"/>
      <c r="C315" s="210" t="s">
        <v>1</v>
      </c>
      <c r="D315" s="210" t="s">
        <v>158</v>
      </c>
      <c r="E315" s="211" t="s">
        <v>1</v>
      </c>
      <c r="F315" s="212" t="s">
        <v>1</v>
      </c>
      <c r="G315" s="213" t="s">
        <v>1</v>
      </c>
      <c r="H315" s="214"/>
      <c r="I315" s="215"/>
      <c r="J315" s="216">
        <f>BK315</f>
        <v>0</v>
      </c>
      <c r="K315" s="217"/>
      <c r="L315" s="37"/>
      <c r="M315" s="218" t="s">
        <v>1</v>
      </c>
      <c r="N315" s="219" t="s">
        <v>44</v>
      </c>
      <c r="O315" s="75"/>
      <c r="P315" s="75"/>
      <c r="Q315" s="75"/>
      <c r="R315" s="75"/>
      <c r="S315" s="75"/>
      <c r="T315" s="7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T315" s="15" t="s">
        <v>293</v>
      </c>
      <c r="AU315" s="15" t="s">
        <v>86</v>
      </c>
      <c r="AY315" s="15" t="s">
        <v>293</v>
      </c>
      <c r="BE315" s="125">
        <f>IF(N315="základná",J315,0)</f>
        <v>0</v>
      </c>
      <c r="BF315" s="125">
        <f>IF(N315="znížená",J315,0)</f>
        <v>0</v>
      </c>
      <c r="BG315" s="125">
        <f>IF(N315="zákl. prenesená",J315,0)</f>
        <v>0</v>
      </c>
      <c r="BH315" s="125">
        <f>IF(N315="zníž. prenesená",J315,0)</f>
        <v>0</v>
      </c>
      <c r="BI315" s="125">
        <f>IF(N315="nulová",J315,0)</f>
        <v>0</v>
      </c>
      <c r="BJ315" s="15" t="s">
        <v>134</v>
      </c>
      <c r="BK315" s="125">
        <f>I315*H315</f>
        <v>0</v>
      </c>
    </row>
    <row r="316" s="2" customFormat="1" ht="16.32" customHeight="1">
      <c r="A316" s="36"/>
      <c r="B316" s="37"/>
      <c r="C316" s="210" t="s">
        <v>1</v>
      </c>
      <c r="D316" s="210" t="s">
        <v>158</v>
      </c>
      <c r="E316" s="211" t="s">
        <v>1</v>
      </c>
      <c r="F316" s="212" t="s">
        <v>1</v>
      </c>
      <c r="G316" s="213" t="s">
        <v>1</v>
      </c>
      <c r="H316" s="214"/>
      <c r="I316" s="215"/>
      <c r="J316" s="216">
        <f>BK316</f>
        <v>0</v>
      </c>
      <c r="K316" s="217"/>
      <c r="L316" s="37"/>
      <c r="M316" s="218" t="s">
        <v>1</v>
      </c>
      <c r="N316" s="219" t="s">
        <v>44</v>
      </c>
      <c r="O316" s="220"/>
      <c r="P316" s="220"/>
      <c r="Q316" s="220"/>
      <c r="R316" s="220"/>
      <c r="S316" s="220"/>
      <c r="T316" s="221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5" t="s">
        <v>293</v>
      </c>
      <c r="AU316" s="15" t="s">
        <v>86</v>
      </c>
      <c r="AY316" s="15" t="s">
        <v>293</v>
      </c>
      <c r="BE316" s="125">
        <f>IF(N316="základná",J316,0)</f>
        <v>0</v>
      </c>
      <c r="BF316" s="125">
        <f>IF(N316="znížená",J316,0)</f>
        <v>0</v>
      </c>
      <c r="BG316" s="125">
        <f>IF(N316="zákl. prenesená",J316,0)</f>
        <v>0</v>
      </c>
      <c r="BH316" s="125">
        <f>IF(N316="zníž. prenesená",J316,0)</f>
        <v>0</v>
      </c>
      <c r="BI316" s="125">
        <f>IF(N316="nulová",J316,0)</f>
        <v>0</v>
      </c>
      <c r="BJ316" s="15" t="s">
        <v>134</v>
      </c>
      <c r="BK316" s="125">
        <f>I316*H316</f>
        <v>0</v>
      </c>
    </row>
    <row r="317" s="2" customFormat="1" ht="6.96" customHeight="1">
      <c r="A317" s="36"/>
      <c r="B317" s="58"/>
      <c r="C317" s="59"/>
      <c r="D317" s="59"/>
      <c r="E317" s="59"/>
      <c r="F317" s="59"/>
      <c r="G317" s="59"/>
      <c r="H317" s="59"/>
      <c r="I317" s="59"/>
      <c r="J317" s="59"/>
      <c r="K317" s="59"/>
      <c r="L317" s="37"/>
      <c r="M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</row>
  </sheetData>
  <autoFilter ref="C143:K316"/>
  <mergeCells count="14">
    <mergeCell ref="E7:H7"/>
    <mergeCell ref="E9:H9"/>
    <mergeCell ref="E18:H18"/>
    <mergeCell ref="E27:H27"/>
    <mergeCell ref="E85:H85"/>
    <mergeCell ref="E87:H87"/>
    <mergeCell ref="D118:F118"/>
    <mergeCell ref="D119:F119"/>
    <mergeCell ref="D120:F120"/>
    <mergeCell ref="D121:F121"/>
    <mergeCell ref="D122:F122"/>
    <mergeCell ref="E134:H134"/>
    <mergeCell ref="E136:H136"/>
    <mergeCell ref="L2:V2"/>
  </mergeCells>
  <dataValidations count="2">
    <dataValidation type="list" allowBlank="1" showInputMessage="1" showErrorMessage="1" error="Povolené sú hodnoty K, M." sqref="D312:D317">
      <formula1>"K, M"</formula1>
    </dataValidation>
    <dataValidation type="list" allowBlank="1" showInputMessage="1" showErrorMessage="1" error="Povolené sú hodnoty základná, znížená, nulová." sqref="N312:N317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115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116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955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71.25" customHeight="1">
      <c r="A27" s="135"/>
      <c r="B27" s="136"/>
      <c r="C27" s="135"/>
      <c r="D27" s="135"/>
      <c r="E27" s="32" t="s">
        <v>35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118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109</v>
      </c>
      <c r="E31" s="36"/>
      <c r="F31" s="36"/>
      <c r="G31" s="36"/>
      <c r="H31" s="36"/>
      <c r="I31" s="36"/>
      <c r="J31" s="35">
        <f>J108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38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42</v>
      </c>
      <c r="E35" s="28" t="s">
        <v>43</v>
      </c>
      <c r="F35" s="140">
        <f>ROUND((ROUND((SUM(BE108:BE115) + SUM(BE135:BE163)),  2) + SUM(BE165:BE169)), 2)</f>
        <v>0</v>
      </c>
      <c r="G35" s="36"/>
      <c r="H35" s="36"/>
      <c r="I35" s="141">
        <v>0.20000000000000001</v>
      </c>
      <c r="J35" s="140">
        <f>ROUND((ROUND(((SUM(BE108:BE115) + SUM(BE135:BE163))*I35),  2) + (SUM(BE165:BE169)*I35)),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44</v>
      </c>
      <c r="F36" s="140">
        <f>ROUND((ROUND((SUM(BF108:BF115) + SUM(BF135:BF163)),  2) + SUM(BF165:BF169)), 2)</f>
        <v>0</v>
      </c>
      <c r="G36" s="36"/>
      <c r="H36" s="36"/>
      <c r="I36" s="141">
        <v>0.20000000000000001</v>
      </c>
      <c r="J36" s="140">
        <f>ROUND((ROUND(((SUM(BF108:BF115) + SUM(BF135:BF163))*I36),  2) + (SUM(BF165:BF169)*I36)),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40">
        <f>ROUND((ROUND((SUM(BG108:BG115) + SUM(BG135:BG163)),  2) + SUM(BG165:BG169)),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40">
        <f>ROUND((ROUND((SUM(BH108:BH115) + SUM(BH135:BH163)),  2) + SUM(BH165:BH169)),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47</v>
      </c>
      <c r="F39" s="140">
        <f>ROUND((ROUND((SUM(BI108:BI115) + SUM(BI135:BI163)),  2) + SUM(BI165:BI169)),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48</v>
      </c>
      <c r="E41" s="79"/>
      <c r="F41" s="79"/>
      <c r="G41" s="143" t="s">
        <v>49</v>
      </c>
      <c r="H41" s="144" t="s">
        <v>50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51</v>
      </c>
      <c r="E50" s="55"/>
      <c r="F50" s="55"/>
      <c r="G50" s="54" t="s">
        <v>52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53</v>
      </c>
      <c r="E61" s="39"/>
      <c r="F61" s="147" t="s">
        <v>54</v>
      </c>
      <c r="G61" s="56" t="s">
        <v>53</v>
      </c>
      <c r="H61" s="39"/>
      <c r="I61" s="39"/>
      <c r="J61" s="148" t="s">
        <v>54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55</v>
      </c>
      <c r="E65" s="57"/>
      <c r="F65" s="57"/>
      <c r="G65" s="54" t="s">
        <v>56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53</v>
      </c>
      <c r="E76" s="39"/>
      <c r="F76" s="147" t="s">
        <v>54</v>
      </c>
      <c r="G76" s="56" t="s">
        <v>53</v>
      </c>
      <c r="H76" s="39"/>
      <c r="I76" s="39"/>
      <c r="J76" s="148" t="s">
        <v>54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119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116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SO.01.2.2 - Architektúra - Prístrešok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120</v>
      </c>
      <c r="D94" s="131"/>
      <c r="E94" s="131"/>
      <c r="F94" s="131"/>
      <c r="G94" s="131"/>
      <c r="H94" s="131"/>
      <c r="I94" s="131"/>
      <c r="J94" s="150" t="s">
        <v>121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122</v>
      </c>
      <c r="D96" s="36"/>
      <c r="E96" s="36"/>
      <c r="F96" s="36"/>
      <c r="G96" s="36"/>
      <c r="H96" s="36"/>
      <c r="I96" s="36"/>
      <c r="J96" s="94">
        <f>J135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52"/>
      <c r="C97" s="9"/>
      <c r="D97" s="153" t="s">
        <v>124</v>
      </c>
      <c r="E97" s="154"/>
      <c r="F97" s="154"/>
      <c r="G97" s="154"/>
      <c r="H97" s="154"/>
      <c r="I97" s="154"/>
      <c r="J97" s="155">
        <f>J136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385</v>
      </c>
      <c r="E98" s="158"/>
      <c r="F98" s="158"/>
      <c r="G98" s="158"/>
      <c r="H98" s="158"/>
      <c r="I98" s="158"/>
      <c r="J98" s="159">
        <f>J137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295</v>
      </c>
      <c r="E99" s="158"/>
      <c r="F99" s="158"/>
      <c r="G99" s="158"/>
      <c r="H99" s="158"/>
      <c r="I99" s="158"/>
      <c r="J99" s="159">
        <f>J141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129</v>
      </c>
      <c r="E100" s="158"/>
      <c r="F100" s="158"/>
      <c r="G100" s="158"/>
      <c r="H100" s="158"/>
      <c r="I100" s="158"/>
      <c r="J100" s="159">
        <f>J149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52"/>
      <c r="C101" s="9"/>
      <c r="D101" s="153" t="s">
        <v>296</v>
      </c>
      <c r="E101" s="154"/>
      <c r="F101" s="154"/>
      <c r="G101" s="154"/>
      <c r="H101" s="154"/>
      <c r="I101" s="154"/>
      <c r="J101" s="155">
        <f>J151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6"/>
      <c r="C102" s="10"/>
      <c r="D102" s="157" t="s">
        <v>389</v>
      </c>
      <c r="E102" s="158"/>
      <c r="F102" s="158"/>
      <c r="G102" s="158"/>
      <c r="H102" s="158"/>
      <c r="I102" s="158"/>
      <c r="J102" s="159">
        <f>J152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393</v>
      </c>
      <c r="E103" s="158"/>
      <c r="F103" s="158"/>
      <c r="G103" s="158"/>
      <c r="H103" s="158"/>
      <c r="I103" s="158"/>
      <c r="J103" s="159">
        <f>J156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297</v>
      </c>
      <c r="E104" s="158"/>
      <c r="F104" s="158"/>
      <c r="G104" s="158"/>
      <c r="H104" s="158"/>
      <c r="I104" s="158"/>
      <c r="J104" s="159">
        <f>J162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1.84" customHeight="1">
      <c r="A105" s="9"/>
      <c r="B105" s="152"/>
      <c r="C105" s="9"/>
      <c r="D105" s="160" t="s">
        <v>130</v>
      </c>
      <c r="E105" s="9"/>
      <c r="F105" s="9"/>
      <c r="G105" s="9"/>
      <c r="H105" s="9"/>
      <c r="I105" s="9"/>
      <c r="J105" s="161">
        <f>J164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6"/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9.28" customHeight="1">
      <c r="A108" s="36"/>
      <c r="B108" s="37"/>
      <c r="C108" s="151" t="s">
        <v>131</v>
      </c>
      <c r="D108" s="36"/>
      <c r="E108" s="36"/>
      <c r="F108" s="36"/>
      <c r="G108" s="36"/>
      <c r="H108" s="36"/>
      <c r="I108" s="36"/>
      <c r="J108" s="162">
        <f>ROUND(J109 + J110 + J111 + J112 + J113 + J114,2)</f>
        <v>0</v>
      </c>
      <c r="K108" s="36"/>
      <c r="L108" s="53"/>
      <c r="N108" s="163" t="s">
        <v>42</v>
      </c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8" customHeight="1">
      <c r="A109" s="36"/>
      <c r="B109" s="164"/>
      <c r="C109" s="165"/>
      <c r="D109" s="126" t="s">
        <v>132</v>
      </c>
      <c r="E109" s="166"/>
      <c r="F109" s="166"/>
      <c r="G109" s="165"/>
      <c r="H109" s="165"/>
      <c r="I109" s="165"/>
      <c r="J109" s="120">
        <v>0</v>
      </c>
      <c r="K109" s="165"/>
      <c r="L109" s="167"/>
      <c r="M109" s="168"/>
      <c r="N109" s="169" t="s">
        <v>44</v>
      </c>
      <c r="O109" s="168"/>
      <c r="P109" s="168"/>
      <c r="Q109" s="168"/>
      <c r="R109" s="168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70" t="s">
        <v>133</v>
      </c>
      <c r="AZ109" s="168"/>
      <c r="BA109" s="168"/>
      <c r="BB109" s="168"/>
      <c r="BC109" s="168"/>
      <c r="BD109" s="168"/>
      <c r="BE109" s="171">
        <f>IF(N109="základná",J109,0)</f>
        <v>0</v>
      </c>
      <c r="BF109" s="171">
        <f>IF(N109="znížená",J109,0)</f>
        <v>0</v>
      </c>
      <c r="BG109" s="171">
        <f>IF(N109="zákl. prenesená",J109,0)</f>
        <v>0</v>
      </c>
      <c r="BH109" s="171">
        <f>IF(N109="zníž. prenesená",J109,0)</f>
        <v>0</v>
      </c>
      <c r="BI109" s="171">
        <f>IF(N109="nulová",J109,0)</f>
        <v>0</v>
      </c>
      <c r="BJ109" s="170" t="s">
        <v>134</v>
      </c>
      <c r="BK109" s="168"/>
      <c r="BL109" s="168"/>
      <c r="BM109" s="168"/>
    </row>
    <row r="110" s="2" customFormat="1" ht="18" customHeight="1">
      <c r="A110" s="36"/>
      <c r="B110" s="164"/>
      <c r="C110" s="165"/>
      <c r="D110" s="126" t="s">
        <v>135</v>
      </c>
      <c r="E110" s="166"/>
      <c r="F110" s="166"/>
      <c r="G110" s="165"/>
      <c r="H110" s="165"/>
      <c r="I110" s="165"/>
      <c r="J110" s="120">
        <v>0</v>
      </c>
      <c r="K110" s="165"/>
      <c r="L110" s="167"/>
      <c r="M110" s="168"/>
      <c r="N110" s="169" t="s">
        <v>44</v>
      </c>
      <c r="O110" s="168"/>
      <c r="P110" s="168"/>
      <c r="Q110" s="168"/>
      <c r="R110" s="168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70" t="s">
        <v>133</v>
      </c>
      <c r="AZ110" s="168"/>
      <c r="BA110" s="168"/>
      <c r="BB110" s="168"/>
      <c r="BC110" s="168"/>
      <c r="BD110" s="168"/>
      <c r="BE110" s="171">
        <f>IF(N110="základná",J110,0)</f>
        <v>0</v>
      </c>
      <c r="BF110" s="171">
        <f>IF(N110="znížená",J110,0)</f>
        <v>0</v>
      </c>
      <c r="BG110" s="171">
        <f>IF(N110="zákl. prenesená",J110,0)</f>
        <v>0</v>
      </c>
      <c r="BH110" s="171">
        <f>IF(N110="zníž. prenesená",J110,0)</f>
        <v>0</v>
      </c>
      <c r="BI110" s="171">
        <f>IF(N110="nulová",J110,0)</f>
        <v>0</v>
      </c>
      <c r="BJ110" s="170" t="s">
        <v>134</v>
      </c>
      <c r="BK110" s="168"/>
      <c r="BL110" s="168"/>
      <c r="BM110" s="168"/>
    </row>
    <row r="111" s="2" customFormat="1" ht="18" customHeight="1">
      <c r="A111" s="36"/>
      <c r="B111" s="164"/>
      <c r="C111" s="165"/>
      <c r="D111" s="126" t="s">
        <v>136</v>
      </c>
      <c r="E111" s="166"/>
      <c r="F111" s="166"/>
      <c r="G111" s="165"/>
      <c r="H111" s="165"/>
      <c r="I111" s="165"/>
      <c r="J111" s="120">
        <v>0</v>
      </c>
      <c r="K111" s="165"/>
      <c r="L111" s="167"/>
      <c r="M111" s="168"/>
      <c r="N111" s="169" t="s">
        <v>44</v>
      </c>
      <c r="O111" s="168"/>
      <c r="P111" s="168"/>
      <c r="Q111" s="168"/>
      <c r="R111" s="168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70" t="s">
        <v>133</v>
      </c>
      <c r="AZ111" s="168"/>
      <c r="BA111" s="168"/>
      <c r="BB111" s="168"/>
      <c r="BC111" s="168"/>
      <c r="BD111" s="168"/>
      <c r="BE111" s="171">
        <f>IF(N111="základná",J111,0)</f>
        <v>0</v>
      </c>
      <c r="BF111" s="171">
        <f>IF(N111="znížená",J111,0)</f>
        <v>0</v>
      </c>
      <c r="BG111" s="171">
        <f>IF(N111="zákl. prenesená",J111,0)</f>
        <v>0</v>
      </c>
      <c r="BH111" s="171">
        <f>IF(N111="zníž. prenesená",J111,0)</f>
        <v>0</v>
      </c>
      <c r="BI111" s="171">
        <f>IF(N111="nulová",J111,0)</f>
        <v>0</v>
      </c>
      <c r="BJ111" s="170" t="s">
        <v>134</v>
      </c>
      <c r="BK111" s="168"/>
      <c r="BL111" s="168"/>
      <c r="BM111" s="168"/>
    </row>
    <row r="112" s="2" customFormat="1" ht="18" customHeight="1">
      <c r="A112" s="36"/>
      <c r="B112" s="164"/>
      <c r="C112" s="165"/>
      <c r="D112" s="126" t="s">
        <v>137</v>
      </c>
      <c r="E112" s="166"/>
      <c r="F112" s="166"/>
      <c r="G112" s="165"/>
      <c r="H112" s="165"/>
      <c r="I112" s="165"/>
      <c r="J112" s="120">
        <v>0</v>
      </c>
      <c r="K112" s="165"/>
      <c r="L112" s="167"/>
      <c r="M112" s="168"/>
      <c r="N112" s="169" t="s">
        <v>44</v>
      </c>
      <c r="O112" s="168"/>
      <c r="P112" s="168"/>
      <c r="Q112" s="168"/>
      <c r="R112" s="168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70" t="s">
        <v>133</v>
      </c>
      <c r="AZ112" s="168"/>
      <c r="BA112" s="168"/>
      <c r="BB112" s="168"/>
      <c r="BC112" s="168"/>
      <c r="BD112" s="168"/>
      <c r="BE112" s="171">
        <f>IF(N112="základná",J112,0)</f>
        <v>0</v>
      </c>
      <c r="BF112" s="171">
        <f>IF(N112="znížená",J112,0)</f>
        <v>0</v>
      </c>
      <c r="BG112" s="171">
        <f>IF(N112="zákl. prenesená",J112,0)</f>
        <v>0</v>
      </c>
      <c r="BH112" s="171">
        <f>IF(N112="zníž. prenesená",J112,0)</f>
        <v>0</v>
      </c>
      <c r="BI112" s="171">
        <f>IF(N112="nulová",J112,0)</f>
        <v>0</v>
      </c>
      <c r="BJ112" s="170" t="s">
        <v>134</v>
      </c>
      <c r="BK112" s="168"/>
      <c r="BL112" s="168"/>
      <c r="BM112" s="168"/>
    </row>
    <row r="113" s="2" customFormat="1" ht="18" customHeight="1">
      <c r="A113" s="36"/>
      <c r="B113" s="164"/>
      <c r="C113" s="165"/>
      <c r="D113" s="126" t="s">
        <v>138</v>
      </c>
      <c r="E113" s="166"/>
      <c r="F113" s="166"/>
      <c r="G113" s="165"/>
      <c r="H113" s="165"/>
      <c r="I113" s="165"/>
      <c r="J113" s="120">
        <v>0</v>
      </c>
      <c r="K113" s="165"/>
      <c r="L113" s="167"/>
      <c r="M113" s="168"/>
      <c r="N113" s="169" t="s">
        <v>44</v>
      </c>
      <c r="O113" s="168"/>
      <c r="P113" s="168"/>
      <c r="Q113" s="168"/>
      <c r="R113" s="168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70" t="s">
        <v>133</v>
      </c>
      <c r="AZ113" s="168"/>
      <c r="BA113" s="168"/>
      <c r="BB113" s="168"/>
      <c r="BC113" s="168"/>
      <c r="BD113" s="168"/>
      <c r="BE113" s="171">
        <f>IF(N113="základná",J113,0)</f>
        <v>0</v>
      </c>
      <c r="BF113" s="171">
        <f>IF(N113="znížená",J113,0)</f>
        <v>0</v>
      </c>
      <c r="BG113" s="171">
        <f>IF(N113="zákl. prenesená",J113,0)</f>
        <v>0</v>
      </c>
      <c r="BH113" s="171">
        <f>IF(N113="zníž. prenesená",J113,0)</f>
        <v>0</v>
      </c>
      <c r="BI113" s="171">
        <f>IF(N113="nulová",J113,0)</f>
        <v>0</v>
      </c>
      <c r="BJ113" s="170" t="s">
        <v>134</v>
      </c>
      <c r="BK113" s="168"/>
      <c r="BL113" s="168"/>
      <c r="BM113" s="168"/>
    </row>
    <row r="114" s="2" customFormat="1" ht="18" customHeight="1">
      <c r="A114" s="36"/>
      <c r="B114" s="164"/>
      <c r="C114" s="165"/>
      <c r="D114" s="166" t="s">
        <v>139</v>
      </c>
      <c r="E114" s="165"/>
      <c r="F114" s="165"/>
      <c r="G114" s="165"/>
      <c r="H114" s="165"/>
      <c r="I114" s="165"/>
      <c r="J114" s="120">
        <f>ROUND(J30*T114,2)</f>
        <v>0</v>
      </c>
      <c r="K114" s="165"/>
      <c r="L114" s="167"/>
      <c r="M114" s="168"/>
      <c r="N114" s="169" t="s">
        <v>44</v>
      </c>
      <c r="O114" s="168"/>
      <c r="P114" s="168"/>
      <c r="Q114" s="168"/>
      <c r="R114" s="168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70" t="s">
        <v>140</v>
      </c>
      <c r="AZ114" s="168"/>
      <c r="BA114" s="168"/>
      <c r="BB114" s="168"/>
      <c r="BC114" s="168"/>
      <c r="BD114" s="168"/>
      <c r="BE114" s="171">
        <f>IF(N114="základná",J114,0)</f>
        <v>0</v>
      </c>
      <c r="BF114" s="171">
        <f>IF(N114="znížená",J114,0)</f>
        <v>0</v>
      </c>
      <c r="BG114" s="171">
        <f>IF(N114="zákl. prenesená",J114,0)</f>
        <v>0</v>
      </c>
      <c r="BH114" s="171">
        <f>IF(N114="zníž. prenesená",J114,0)</f>
        <v>0</v>
      </c>
      <c r="BI114" s="171">
        <f>IF(N114="nulová",J114,0)</f>
        <v>0</v>
      </c>
      <c r="BJ114" s="170" t="s">
        <v>134</v>
      </c>
      <c r="BK114" s="168"/>
      <c r="BL114" s="168"/>
      <c r="BM114" s="168"/>
    </row>
    <row r="115" s="2" customForma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29.28" customHeight="1">
      <c r="A116" s="36"/>
      <c r="B116" s="37"/>
      <c r="C116" s="130" t="s">
        <v>114</v>
      </c>
      <c r="D116" s="131"/>
      <c r="E116" s="131"/>
      <c r="F116" s="131"/>
      <c r="G116" s="131"/>
      <c r="H116" s="131"/>
      <c r="I116" s="131"/>
      <c r="J116" s="132">
        <f>ROUND(J96+J108,2)</f>
        <v>0</v>
      </c>
      <c r="K116" s="131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58"/>
      <c r="C117" s="59"/>
      <c r="D117" s="59"/>
      <c r="E117" s="59"/>
      <c r="F117" s="59"/>
      <c r="G117" s="59"/>
      <c r="H117" s="59"/>
      <c r="I117" s="59"/>
      <c r="J117" s="59"/>
      <c r="K117" s="59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21" s="2" customFormat="1" ht="6.96" customHeight="1">
      <c r="A121" s="36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24.96" customHeight="1">
      <c r="A122" s="36"/>
      <c r="B122" s="37"/>
      <c r="C122" s="19" t="s">
        <v>141</v>
      </c>
      <c r="D122" s="36"/>
      <c r="E122" s="36"/>
      <c r="F122" s="36"/>
      <c r="G122" s="36"/>
      <c r="H122" s="36"/>
      <c r="I122" s="36"/>
      <c r="J122" s="36"/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15</v>
      </c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6.5" customHeight="1">
      <c r="A125" s="36"/>
      <c r="B125" s="37"/>
      <c r="C125" s="36"/>
      <c r="D125" s="36"/>
      <c r="E125" s="134" t="str">
        <f>E7</f>
        <v>REKONŠTRUKCIA A PRÍSTAVBA STREDISKA ČISTOTY</v>
      </c>
      <c r="F125" s="28"/>
      <c r="G125" s="28"/>
      <c r="H125" s="28"/>
      <c r="I125" s="36"/>
      <c r="J125" s="36"/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2" customHeight="1">
      <c r="A126" s="36"/>
      <c r="B126" s="37"/>
      <c r="C126" s="28" t="s">
        <v>116</v>
      </c>
      <c r="D126" s="36"/>
      <c r="E126" s="36"/>
      <c r="F126" s="36"/>
      <c r="G126" s="36"/>
      <c r="H126" s="36"/>
      <c r="I126" s="36"/>
      <c r="J126" s="36"/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6.5" customHeight="1">
      <c r="A127" s="36"/>
      <c r="B127" s="37"/>
      <c r="C127" s="36"/>
      <c r="D127" s="36"/>
      <c r="E127" s="65" t="str">
        <f>E9</f>
        <v>SO.01.2.2 - Architektúra - Prístrešok</v>
      </c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6.96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2" customHeight="1">
      <c r="A129" s="36"/>
      <c r="B129" s="37"/>
      <c r="C129" s="28" t="s">
        <v>19</v>
      </c>
      <c r="D129" s="36"/>
      <c r="E129" s="36"/>
      <c r="F129" s="23" t="str">
        <f>F12</f>
        <v xml:space="preserve">Rustaveliho 7725/10, k.ú. Rača, 831 06  Bratislava</v>
      </c>
      <c r="G129" s="36"/>
      <c r="H129" s="36"/>
      <c r="I129" s="28" t="s">
        <v>21</v>
      </c>
      <c r="J129" s="67" t="str">
        <f>IF(J12="","",J12)</f>
        <v>30. 5. 2021</v>
      </c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6.96" customHeight="1">
      <c r="A130" s="36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25.65" customHeight="1">
      <c r="A131" s="36"/>
      <c r="B131" s="37"/>
      <c r="C131" s="28" t="s">
        <v>23</v>
      </c>
      <c r="D131" s="36"/>
      <c r="E131" s="36"/>
      <c r="F131" s="23" t="str">
        <f>E15</f>
        <v>Mestská časť Bratislava - Rača</v>
      </c>
      <c r="G131" s="36"/>
      <c r="H131" s="36"/>
      <c r="I131" s="28" t="s">
        <v>29</v>
      </c>
      <c r="J131" s="32" t="str">
        <f>E21</f>
        <v>RB ARCHITECTS s.r.o.</v>
      </c>
      <c r="K131" s="36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15.15" customHeight="1">
      <c r="A132" s="36"/>
      <c r="B132" s="37"/>
      <c r="C132" s="28" t="s">
        <v>27</v>
      </c>
      <c r="D132" s="36"/>
      <c r="E132" s="36"/>
      <c r="F132" s="23" t="str">
        <f>IF(E18="","",E18)</f>
        <v>Vyplň údaj</v>
      </c>
      <c r="G132" s="36"/>
      <c r="H132" s="36"/>
      <c r="I132" s="28" t="s">
        <v>32</v>
      </c>
      <c r="J132" s="32" t="str">
        <f>E24</f>
        <v>Ing. Hornok</v>
      </c>
      <c r="K132" s="36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10.32" customHeight="1">
      <c r="A133" s="36"/>
      <c r="B133" s="37"/>
      <c r="C133" s="36"/>
      <c r="D133" s="36"/>
      <c r="E133" s="36"/>
      <c r="F133" s="36"/>
      <c r="G133" s="36"/>
      <c r="H133" s="36"/>
      <c r="I133" s="36"/>
      <c r="J133" s="36"/>
      <c r="K133" s="36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11" customFormat="1" ht="29.28" customHeight="1">
      <c r="A134" s="172"/>
      <c r="B134" s="173"/>
      <c r="C134" s="174" t="s">
        <v>142</v>
      </c>
      <c r="D134" s="175" t="s">
        <v>63</v>
      </c>
      <c r="E134" s="175" t="s">
        <v>59</v>
      </c>
      <c r="F134" s="175" t="s">
        <v>60</v>
      </c>
      <c r="G134" s="175" t="s">
        <v>143</v>
      </c>
      <c r="H134" s="175" t="s">
        <v>144</v>
      </c>
      <c r="I134" s="175" t="s">
        <v>145</v>
      </c>
      <c r="J134" s="176" t="s">
        <v>121</v>
      </c>
      <c r="K134" s="177" t="s">
        <v>146</v>
      </c>
      <c r="L134" s="178"/>
      <c r="M134" s="84" t="s">
        <v>1</v>
      </c>
      <c r="N134" s="85" t="s">
        <v>42</v>
      </c>
      <c r="O134" s="85" t="s">
        <v>147</v>
      </c>
      <c r="P134" s="85" t="s">
        <v>148</v>
      </c>
      <c r="Q134" s="85" t="s">
        <v>149</v>
      </c>
      <c r="R134" s="85" t="s">
        <v>150</v>
      </c>
      <c r="S134" s="85" t="s">
        <v>151</v>
      </c>
      <c r="T134" s="86" t="s">
        <v>152</v>
      </c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</row>
    <row r="135" s="2" customFormat="1" ht="22.8" customHeight="1">
      <c r="A135" s="36"/>
      <c r="B135" s="37"/>
      <c r="C135" s="91" t="s">
        <v>118</v>
      </c>
      <c r="D135" s="36"/>
      <c r="E135" s="36"/>
      <c r="F135" s="36"/>
      <c r="G135" s="36"/>
      <c r="H135" s="36"/>
      <c r="I135" s="36"/>
      <c r="J135" s="179">
        <f>BK135</f>
        <v>0</v>
      </c>
      <c r="K135" s="36"/>
      <c r="L135" s="37"/>
      <c r="M135" s="87"/>
      <c r="N135" s="71"/>
      <c r="O135" s="88"/>
      <c r="P135" s="180">
        <f>P136+P151+P164</f>
        <v>0</v>
      </c>
      <c r="Q135" s="88"/>
      <c r="R135" s="180">
        <f>R136+R151+R164</f>
        <v>144.77995949999999</v>
      </c>
      <c r="S135" s="88"/>
      <c r="T135" s="181">
        <f>T136+T151+T164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77</v>
      </c>
      <c r="AU135" s="15" t="s">
        <v>123</v>
      </c>
      <c r="BK135" s="182">
        <f>BK136+BK151+BK164</f>
        <v>0</v>
      </c>
    </row>
    <row r="136" s="12" customFormat="1" ht="25.92" customHeight="1">
      <c r="A136" s="12"/>
      <c r="B136" s="183"/>
      <c r="C136" s="12"/>
      <c r="D136" s="184" t="s">
        <v>77</v>
      </c>
      <c r="E136" s="185" t="s">
        <v>153</v>
      </c>
      <c r="F136" s="185" t="s">
        <v>154</v>
      </c>
      <c r="G136" s="12"/>
      <c r="H136" s="12"/>
      <c r="I136" s="186"/>
      <c r="J136" s="161">
        <f>BK136</f>
        <v>0</v>
      </c>
      <c r="K136" s="12"/>
      <c r="L136" s="183"/>
      <c r="M136" s="187"/>
      <c r="N136" s="188"/>
      <c r="O136" s="188"/>
      <c r="P136" s="189">
        <f>P137+P141+P149</f>
        <v>0</v>
      </c>
      <c r="Q136" s="188"/>
      <c r="R136" s="189">
        <f>R137+R141+R149</f>
        <v>142.59191999999999</v>
      </c>
      <c r="S136" s="188"/>
      <c r="T136" s="190">
        <f>T137+T141+T149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84" t="s">
        <v>86</v>
      </c>
      <c r="AT136" s="191" t="s">
        <v>77</v>
      </c>
      <c r="AU136" s="191" t="s">
        <v>78</v>
      </c>
      <c r="AY136" s="184" t="s">
        <v>155</v>
      </c>
      <c r="BK136" s="192">
        <f>BK137+BK141+BK149</f>
        <v>0</v>
      </c>
    </row>
    <row r="137" s="12" customFormat="1" ht="22.8" customHeight="1">
      <c r="A137" s="12"/>
      <c r="B137" s="183"/>
      <c r="C137" s="12"/>
      <c r="D137" s="184" t="s">
        <v>77</v>
      </c>
      <c r="E137" s="193" t="s">
        <v>206</v>
      </c>
      <c r="F137" s="193" t="s">
        <v>412</v>
      </c>
      <c r="G137" s="12"/>
      <c r="H137" s="12"/>
      <c r="I137" s="186"/>
      <c r="J137" s="194">
        <f>BK137</f>
        <v>0</v>
      </c>
      <c r="K137" s="12"/>
      <c r="L137" s="183"/>
      <c r="M137" s="187"/>
      <c r="N137" s="188"/>
      <c r="O137" s="188"/>
      <c r="P137" s="189">
        <f>SUM(P138:P140)</f>
        <v>0</v>
      </c>
      <c r="Q137" s="188"/>
      <c r="R137" s="189">
        <f>SUM(R138:R140)</f>
        <v>137.01159999999999</v>
      </c>
      <c r="S137" s="188"/>
      <c r="T137" s="190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4" t="s">
        <v>86</v>
      </c>
      <c r="AT137" s="191" t="s">
        <v>77</v>
      </c>
      <c r="AU137" s="191" t="s">
        <v>86</v>
      </c>
      <c r="AY137" s="184" t="s">
        <v>155</v>
      </c>
      <c r="BK137" s="192">
        <f>SUM(BK138:BK140)</f>
        <v>0</v>
      </c>
    </row>
    <row r="138" s="2" customFormat="1" ht="33" customHeight="1">
      <c r="A138" s="36"/>
      <c r="B138" s="164"/>
      <c r="C138" s="195" t="s">
        <v>164</v>
      </c>
      <c r="D138" s="195" t="s">
        <v>158</v>
      </c>
      <c r="E138" s="196" t="s">
        <v>420</v>
      </c>
      <c r="F138" s="197" t="s">
        <v>421</v>
      </c>
      <c r="G138" s="198" t="s">
        <v>228</v>
      </c>
      <c r="H138" s="199">
        <v>110</v>
      </c>
      <c r="I138" s="200"/>
      <c r="J138" s="201">
        <f>ROUND(I138*H138,2)</f>
        <v>0</v>
      </c>
      <c r="K138" s="202"/>
      <c r="L138" s="37"/>
      <c r="M138" s="203" t="s">
        <v>1</v>
      </c>
      <c r="N138" s="204" t="s">
        <v>44</v>
      </c>
      <c r="O138" s="75"/>
      <c r="P138" s="205">
        <f>O138*H138</f>
        <v>0</v>
      </c>
      <c r="Q138" s="205">
        <v>0.60719999999999996</v>
      </c>
      <c r="R138" s="205">
        <f>Q138*H138</f>
        <v>66.792000000000002</v>
      </c>
      <c r="S138" s="205">
        <v>0</v>
      </c>
      <c r="T138" s="20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7" t="s">
        <v>162</v>
      </c>
      <c r="AT138" s="207" t="s">
        <v>158</v>
      </c>
      <c r="AU138" s="207" t="s">
        <v>134</v>
      </c>
      <c r="AY138" s="15" t="s">
        <v>155</v>
      </c>
      <c r="BE138" s="125">
        <f>IF(N138="základná",J138,0)</f>
        <v>0</v>
      </c>
      <c r="BF138" s="125">
        <f>IF(N138="znížená",J138,0)</f>
        <v>0</v>
      </c>
      <c r="BG138" s="125">
        <f>IF(N138="zákl. prenesená",J138,0)</f>
        <v>0</v>
      </c>
      <c r="BH138" s="125">
        <f>IF(N138="zníž. prenesená",J138,0)</f>
        <v>0</v>
      </c>
      <c r="BI138" s="125">
        <f>IF(N138="nulová",J138,0)</f>
        <v>0</v>
      </c>
      <c r="BJ138" s="15" t="s">
        <v>134</v>
      </c>
      <c r="BK138" s="125">
        <f>ROUND(I138*H138,2)</f>
        <v>0</v>
      </c>
      <c r="BL138" s="15" t="s">
        <v>162</v>
      </c>
      <c r="BM138" s="207" t="s">
        <v>956</v>
      </c>
    </row>
    <row r="139" s="2" customFormat="1" ht="21.75" customHeight="1">
      <c r="A139" s="36"/>
      <c r="B139" s="164"/>
      <c r="C139" s="195" t="s">
        <v>300</v>
      </c>
      <c r="D139" s="195" t="s">
        <v>158</v>
      </c>
      <c r="E139" s="196" t="s">
        <v>423</v>
      </c>
      <c r="F139" s="197" t="s">
        <v>424</v>
      </c>
      <c r="G139" s="198" t="s">
        <v>228</v>
      </c>
      <c r="H139" s="199">
        <v>110</v>
      </c>
      <c r="I139" s="200"/>
      <c r="J139" s="201">
        <f>ROUND(I139*H139,2)</f>
        <v>0</v>
      </c>
      <c r="K139" s="202"/>
      <c r="L139" s="37"/>
      <c r="M139" s="203" t="s">
        <v>1</v>
      </c>
      <c r="N139" s="204" t="s">
        <v>44</v>
      </c>
      <c r="O139" s="75"/>
      <c r="P139" s="205">
        <f>O139*H139</f>
        <v>0</v>
      </c>
      <c r="Q139" s="205">
        <v>0.26375999999999999</v>
      </c>
      <c r="R139" s="205">
        <f>Q139*H139</f>
        <v>29.0136</v>
      </c>
      <c r="S139" s="205">
        <v>0</v>
      </c>
      <c r="T139" s="20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7" t="s">
        <v>162</v>
      </c>
      <c r="AT139" s="207" t="s">
        <v>158</v>
      </c>
      <c r="AU139" s="207" t="s">
        <v>134</v>
      </c>
      <c r="AY139" s="15" t="s">
        <v>155</v>
      </c>
      <c r="BE139" s="125">
        <f>IF(N139="základná",J139,0)</f>
        <v>0</v>
      </c>
      <c r="BF139" s="125">
        <f>IF(N139="znížená",J139,0)</f>
        <v>0</v>
      </c>
      <c r="BG139" s="125">
        <f>IF(N139="zákl. prenesená",J139,0)</f>
        <v>0</v>
      </c>
      <c r="BH139" s="125">
        <f>IF(N139="zníž. prenesená",J139,0)</f>
        <v>0</v>
      </c>
      <c r="BI139" s="125">
        <f>IF(N139="nulová",J139,0)</f>
        <v>0</v>
      </c>
      <c r="BJ139" s="15" t="s">
        <v>134</v>
      </c>
      <c r="BK139" s="125">
        <f>ROUND(I139*H139,2)</f>
        <v>0</v>
      </c>
      <c r="BL139" s="15" t="s">
        <v>162</v>
      </c>
      <c r="BM139" s="207" t="s">
        <v>957</v>
      </c>
    </row>
    <row r="140" s="2" customFormat="1" ht="33" customHeight="1">
      <c r="A140" s="36"/>
      <c r="B140" s="164"/>
      <c r="C140" s="195" t="s">
        <v>157</v>
      </c>
      <c r="D140" s="195" t="s">
        <v>158</v>
      </c>
      <c r="E140" s="196" t="s">
        <v>430</v>
      </c>
      <c r="F140" s="197" t="s">
        <v>431</v>
      </c>
      <c r="G140" s="198" t="s">
        <v>228</v>
      </c>
      <c r="H140" s="199">
        <v>110</v>
      </c>
      <c r="I140" s="200"/>
      <c r="J140" s="201">
        <f>ROUND(I140*H140,2)</f>
        <v>0</v>
      </c>
      <c r="K140" s="202"/>
      <c r="L140" s="37"/>
      <c r="M140" s="203" t="s">
        <v>1</v>
      </c>
      <c r="N140" s="204" t="s">
        <v>44</v>
      </c>
      <c r="O140" s="75"/>
      <c r="P140" s="205">
        <f>O140*H140</f>
        <v>0</v>
      </c>
      <c r="Q140" s="205">
        <v>0.37459999999999999</v>
      </c>
      <c r="R140" s="205">
        <f>Q140*H140</f>
        <v>41.205999999999996</v>
      </c>
      <c r="S140" s="205">
        <v>0</v>
      </c>
      <c r="T140" s="20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7" t="s">
        <v>162</v>
      </c>
      <c r="AT140" s="207" t="s">
        <v>158</v>
      </c>
      <c r="AU140" s="207" t="s">
        <v>134</v>
      </c>
      <c r="AY140" s="15" t="s">
        <v>155</v>
      </c>
      <c r="BE140" s="125">
        <f>IF(N140="základná",J140,0)</f>
        <v>0</v>
      </c>
      <c r="BF140" s="125">
        <f>IF(N140="znížená",J140,0)</f>
        <v>0</v>
      </c>
      <c r="BG140" s="125">
        <f>IF(N140="zákl. prenesená",J140,0)</f>
        <v>0</v>
      </c>
      <c r="BH140" s="125">
        <f>IF(N140="zníž. prenesená",J140,0)</f>
        <v>0</v>
      </c>
      <c r="BI140" s="125">
        <f>IF(N140="nulová",J140,0)</f>
        <v>0</v>
      </c>
      <c r="BJ140" s="15" t="s">
        <v>134</v>
      </c>
      <c r="BK140" s="125">
        <f>ROUND(I140*H140,2)</f>
        <v>0</v>
      </c>
      <c r="BL140" s="15" t="s">
        <v>162</v>
      </c>
      <c r="BM140" s="207" t="s">
        <v>958</v>
      </c>
    </row>
    <row r="141" s="12" customFormat="1" ht="22.8" customHeight="1">
      <c r="A141" s="12"/>
      <c r="B141" s="183"/>
      <c r="C141" s="12"/>
      <c r="D141" s="184" t="s">
        <v>77</v>
      </c>
      <c r="E141" s="193" t="s">
        <v>248</v>
      </c>
      <c r="F141" s="193" t="s">
        <v>343</v>
      </c>
      <c r="G141" s="12"/>
      <c r="H141" s="12"/>
      <c r="I141" s="186"/>
      <c r="J141" s="194">
        <f>BK141</f>
        <v>0</v>
      </c>
      <c r="K141" s="12"/>
      <c r="L141" s="183"/>
      <c r="M141" s="187"/>
      <c r="N141" s="188"/>
      <c r="O141" s="188"/>
      <c r="P141" s="189">
        <f>SUM(P142:P148)</f>
        <v>0</v>
      </c>
      <c r="Q141" s="188"/>
      <c r="R141" s="189">
        <f>SUM(R142:R148)</f>
        <v>5.5803200000000004</v>
      </c>
      <c r="S141" s="188"/>
      <c r="T141" s="190">
        <f>SUM(T142:T148)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84" t="s">
        <v>86</v>
      </c>
      <c r="AT141" s="191" t="s">
        <v>77</v>
      </c>
      <c r="AU141" s="191" t="s">
        <v>86</v>
      </c>
      <c r="AY141" s="184" t="s">
        <v>155</v>
      </c>
      <c r="BK141" s="192">
        <f>SUM(BK142:BK148)</f>
        <v>0</v>
      </c>
    </row>
    <row r="142" s="2" customFormat="1" ht="21.75" customHeight="1">
      <c r="A142" s="36"/>
      <c r="B142" s="164"/>
      <c r="C142" s="195" t="s">
        <v>302</v>
      </c>
      <c r="D142" s="195" t="s">
        <v>158</v>
      </c>
      <c r="E142" s="196" t="s">
        <v>498</v>
      </c>
      <c r="F142" s="197" t="s">
        <v>499</v>
      </c>
      <c r="G142" s="198" t="s">
        <v>500</v>
      </c>
      <c r="H142" s="199">
        <v>38</v>
      </c>
      <c r="I142" s="200"/>
      <c r="J142" s="201">
        <f>ROUND(I142*H142,2)</f>
        <v>0</v>
      </c>
      <c r="K142" s="202"/>
      <c r="L142" s="37"/>
      <c r="M142" s="203" t="s">
        <v>1</v>
      </c>
      <c r="N142" s="204" t="s">
        <v>44</v>
      </c>
      <c r="O142" s="75"/>
      <c r="P142" s="205">
        <f>O142*H142</f>
        <v>0</v>
      </c>
      <c r="Q142" s="205">
        <v>1.0000000000000001E-05</v>
      </c>
      <c r="R142" s="205">
        <f>Q142*H142</f>
        <v>0.00038000000000000002</v>
      </c>
      <c r="S142" s="205">
        <v>0</v>
      </c>
      <c r="T142" s="20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7" t="s">
        <v>162</v>
      </c>
      <c r="AT142" s="207" t="s">
        <v>158</v>
      </c>
      <c r="AU142" s="207" t="s">
        <v>134</v>
      </c>
      <c r="AY142" s="15" t="s">
        <v>155</v>
      </c>
      <c r="BE142" s="125">
        <f>IF(N142="základná",J142,0)</f>
        <v>0</v>
      </c>
      <c r="BF142" s="125">
        <f>IF(N142="znížená",J142,0)</f>
        <v>0</v>
      </c>
      <c r="BG142" s="125">
        <f>IF(N142="zákl. prenesená",J142,0)</f>
        <v>0</v>
      </c>
      <c r="BH142" s="125">
        <f>IF(N142="zníž. prenesená",J142,0)</f>
        <v>0</v>
      </c>
      <c r="BI142" s="125">
        <f>IF(N142="nulová",J142,0)</f>
        <v>0</v>
      </c>
      <c r="BJ142" s="15" t="s">
        <v>134</v>
      </c>
      <c r="BK142" s="125">
        <f>ROUND(I142*H142,2)</f>
        <v>0</v>
      </c>
      <c r="BL142" s="15" t="s">
        <v>162</v>
      </c>
      <c r="BM142" s="207" t="s">
        <v>959</v>
      </c>
    </row>
    <row r="143" s="2" customFormat="1" ht="16.5" customHeight="1">
      <c r="A143" s="36"/>
      <c r="B143" s="164"/>
      <c r="C143" s="195" t="s">
        <v>176</v>
      </c>
      <c r="D143" s="195" t="s">
        <v>158</v>
      </c>
      <c r="E143" s="196" t="s">
        <v>502</v>
      </c>
      <c r="F143" s="197" t="s">
        <v>503</v>
      </c>
      <c r="G143" s="198" t="s">
        <v>500</v>
      </c>
      <c r="H143" s="199">
        <v>38</v>
      </c>
      <c r="I143" s="200"/>
      <c r="J143" s="201">
        <f>ROUND(I143*H143,2)</f>
        <v>0</v>
      </c>
      <c r="K143" s="202"/>
      <c r="L143" s="37"/>
      <c r="M143" s="203" t="s">
        <v>1</v>
      </c>
      <c r="N143" s="204" t="s">
        <v>44</v>
      </c>
      <c r="O143" s="75"/>
      <c r="P143" s="205">
        <f>O143*H143</f>
        <v>0</v>
      </c>
      <c r="Q143" s="205">
        <v>0.00012999999999999999</v>
      </c>
      <c r="R143" s="205">
        <f>Q143*H143</f>
        <v>0.0049399999999999999</v>
      </c>
      <c r="S143" s="205">
        <v>0</v>
      </c>
      <c r="T143" s="20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7" t="s">
        <v>162</v>
      </c>
      <c r="AT143" s="207" t="s">
        <v>158</v>
      </c>
      <c r="AU143" s="207" t="s">
        <v>134</v>
      </c>
      <c r="AY143" s="15" t="s">
        <v>155</v>
      </c>
      <c r="BE143" s="125">
        <f>IF(N143="základná",J143,0)</f>
        <v>0</v>
      </c>
      <c r="BF143" s="125">
        <f>IF(N143="znížená",J143,0)</f>
        <v>0</v>
      </c>
      <c r="BG143" s="125">
        <f>IF(N143="zákl. prenesená",J143,0)</f>
        <v>0</v>
      </c>
      <c r="BH143" s="125">
        <f>IF(N143="zníž. prenesená",J143,0)</f>
        <v>0</v>
      </c>
      <c r="BI143" s="125">
        <f>IF(N143="nulová",J143,0)</f>
        <v>0</v>
      </c>
      <c r="BJ143" s="15" t="s">
        <v>134</v>
      </c>
      <c r="BK143" s="125">
        <f>ROUND(I143*H143,2)</f>
        <v>0</v>
      </c>
      <c r="BL143" s="15" t="s">
        <v>162</v>
      </c>
      <c r="BM143" s="207" t="s">
        <v>960</v>
      </c>
    </row>
    <row r="144" s="2" customFormat="1" ht="33" customHeight="1">
      <c r="A144" s="36"/>
      <c r="B144" s="164"/>
      <c r="C144" s="195" t="s">
        <v>592</v>
      </c>
      <c r="D144" s="195" t="s">
        <v>158</v>
      </c>
      <c r="E144" s="196" t="s">
        <v>518</v>
      </c>
      <c r="F144" s="197" t="s">
        <v>519</v>
      </c>
      <c r="G144" s="198" t="s">
        <v>228</v>
      </c>
      <c r="H144" s="199">
        <v>105</v>
      </c>
      <c r="I144" s="200"/>
      <c r="J144" s="201">
        <f>ROUND(I144*H144,2)</f>
        <v>0</v>
      </c>
      <c r="K144" s="202"/>
      <c r="L144" s="37"/>
      <c r="M144" s="203" t="s">
        <v>1</v>
      </c>
      <c r="N144" s="204" t="s">
        <v>44</v>
      </c>
      <c r="O144" s="75"/>
      <c r="P144" s="205">
        <f>O144*H144</f>
        <v>0</v>
      </c>
      <c r="Q144" s="205">
        <v>0.02572</v>
      </c>
      <c r="R144" s="205">
        <f>Q144*H144</f>
        <v>2.7006000000000001</v>
      </c>
      <c r="S144" s="205">
        <v>0</v>
      </c>
      <c r="T144" s="20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7" t="s">
        <v>162</v>
      </c>
      <c r="AT144" s="207" t="s">
        <v>158</v>
      </c>
      <c r="AU144" s="207" t="s">
        <v>134</v>
      </c>
      <c r="AY144" s="15" t="s">
        <v>155</v>
      </c>
      <c r="BE144" s="125">
        <f>IF(N144="základná",J144,0)</f>
        <v>0</v>
      </c>
      <c r="BF144" s="125">
        <f>IF(N144="znížená",J144,0)</f>
        <v>0</v>
      </c>
      <c r="BG144" s="125">
        <f>IF(N144="zákl. prenesená",J144,0)</f>
        <v>0</v>
      </c>
      <c r="BH144" s="125">
        <f>IF(N144="zníž. prenesená",J144,0)</f>
        <v>0</v>
      </c>
      <c r="BI144" s="125">
        <f>IF(N144="nulová",J144,0)</f>
        <v>0</v>
      </c>
      <c r="BJ144" s="15" t="s">
        <v>134</v>
      </c>
      <c r="BK144" s="125">
        <f>ROUND(I144*H144,2)</f>
        <v>0</v>
      </c>
      <c r="BL144" s="15" t="s">
        <v>162</v>
      </c>
      <c r="BM144" s="207" t="s">
        <v>961</v>
      </c>
    </row>
    <row r="145" s="2" customFormat="1" ht="44.25" customHeight="1">
      <c r="A145" s="36"/>
      <c r="B145" s="164"/>
      <c r="C145" s="195" t="s">
        <v>433</v>
      </c>
      <c r="D145" s="195" t="s">
        <v>158</v>
      </c>
      <c r="E145" s="196" t="s">
        <v>522</v>
      </c>
      <c r="F145" s="197" t="s">
        <v>523</v>
      </c>
      <c r="G145" s="198" t="s">
        <v>228</v>
      </c>
      <c r="H145" s="199">
        <v>210</v>
      </c>
      <c r="I145" s="200"/>
      <c r="J145" s="201">
        <f>ROUND(I145*H145,2)</f>
        <v>0</v>
      </c>
      <c r="K145" s="202"/>
      <c r="L145" s="37"/>
      <c r="M145" s="203" t="s">
        <v>1</v>
      </c>
      <c r="N145" s="204" t="s">
        <v>44</v>
      </c>
      <c r="O145" s="75"/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7" t="s">
        <v>162</v>
      </c>
      <c r="AT145" s="207" t="s">
        <v>158</v>
      </c>
      <c r="AU145" s="207" t="s">
        <v>134</v>
      </c>
      <c r="AY145" s="15" t="s">
        <v>155</v>
      </c>
      <c r="BE145" s="125">
        <f>IF(N145="základná",J145,0)</f>
        <v>0</v>
      </c>
      <c r="BF145" s="125">
        <f>IF(N145="znížená",J145,0)</f>
        <v>0</v>
      </c>
      <c r="BG145" s="125">
        <f>IF(N145="zákl. prenesená",J145,0)</f>
        <v>0</v>
      </c>
      <c r="BH145" s="125">
        <f>IF(N145="zníž. prenesená",J145,0)</f>
        <v>0</v>
      </c>
      <c r="BI145" s="125">
        <f>IF(N145="nulová",J145,0)</f>
        <v>0</v>
      </c>
      <c r="BJ145" s="15" t="s">
        <v>134</v>
      </c>
      <c r="BK145" s="125">
        <f>ROUND(I145*H145,2)</f>
        <v>0</v>
      </c>
      <c r="BL145" s="15" t="s">
        <v>162</v>
      </c>
      <c r="BM145" s="207" t="s">
        <v>962</v>
      </c>
    </row>
    <row r="146" s="2" customFormat="1" ht="33" customHeight="1">
      <c r="A146" s="36"/>
      <c r="B146" s="164"/>
      <c r="C146" s="195" t="s">
        <v>941</v>
      </c>
      <c r="D146" s="195" t="s">
        <v>158</v>
      </c>
      <c r="E146" s="196" t="s">
        <v>526</v>
      </c>
      <c r="F146" s="197" t="s">
        <v>527</v>
      </c>
      <c r="G146" s="198" t="s">
        <v>228</v>
      </c>
      <c r="H146" s="199">
        <v>105</v>
      </c>
      <c r="I146" s="200"/>
      <c r="J146" s="201">
        <f>ROUND(I146*H146,2)</f>
        <v>0</v>
      </c>
      <c r="K146" s="202"/>
      <c r="L146" s="37"/>
      <c r="M146" s="203" t="s">
        <v>1</v>
      </c>
      <c r="N146" s="204" t="s">
        <v>44</v>
      </c>
      <c r="O146" s="75"/>
      <c r="P146" s="205">
        <f>O146*H146</f>
        <v>0</v>
      </c>
      <c r="Q146" s="205">
        <v>0.02572</v>
      </c>
      <c r="R146" s="205">
        <f>Q146*H146</f>
        <v>2.7006000000000001</v>
      </c>
      <c r="S146" s="205">
        <v>0</v>
      </c>
      <c r="T146" s="20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7" t="s">
        <v>162</v>
      </c>
      <c r="AT146" s="207" t="s">
        <v>158</v>
      </c>
      <c r="AU146" s="207" t="s">
        <v>134</v>
      </c>
      <c r="AY146" s="15" t="s">
        <v>155</v>
      </c>
      <c r="BE146" s="125">
        <f>IF(N146="základná",J146,0)</f>
        <v>0</v>
      </c>
      <c r="BF146" s="125">
        <f>IF(N146="znížená",J146,0)</f>
        <v>0</v>
      </c>
      <c r="BG146" s="125">
        <f>IF(N146="zákl. prenesená",J146,0)</f>
        <v>0</v>
      </c>
      <c r="BH146" s="125">
        <f>IF(N146="zníž. prenesená",J146,0)</f>
        <v>0</v>
      </c>
      <c r="BI146" s="125">
        <f>IF(N146="nulová",J146,0)</f>
        <v>0</v>
      </c>
      <c r="BJ146" s="15" t="s">
        <v>134</v>
      </c>
      <c r="BK146" s="125">
        <f>ROUND(I146*H146,2)</f>
        <v>0</v>
      </c>
      <c r="BL146" s="15" t="s">
        <v>162</v>
      </c>
      <c r="BM146" s="207" t="s">
        <v>963</v>
      </c>
    </row>
    <row r="147" s="2" customFormat="1" ht="21.75" customHeight="1">
      <c r="A147" s="36"/>
      <c r="B147" s="164"/>
      <c r="C147" s="195" t="s">
        <v>416</v>
      </c>
      <c r="D147" s="195" t="s">
        <v>158</v>
      </c>
      <c r="E147" s="196" t="s">
        <v>530</v>
      </c>
      <c r="F147" s="197" t="s">
        <v>531</v>
      </c>
      <c r="G147" s="198" t="s">
        <v>228</v>
      </c>
      <c r="H147" s="199">
        <v>110</v>
      </c>
      <c r="I147" s="200"/>
      <c r="J147" s="201">
        <f>ROUND(I147*H147,2)</f>
        <v>0</v>
      </c>
      <c r="K147" s="202"/>
      <c r="L147" s="37"/>
      <c r="M147" s="203" t="s">
        <v>1</v>
      </c>
      <c r="N147" s="204" t="s">
        <v>44</v>
      </c>
      <c r="O147" s="75"/>
      <c r="P147" s="205">
        <f>O147*H147</f>
        <v>0</v>
      </c>
      <c r="Q147" s="205">
        <v>0.0015299999999999999</v>
      </c>
      <c r="R147" s="205">
        <f>Q147*H147</f>
        <v>0.16829999999999998</v>
      </c>
      <c r="S147" s="205">
        <v>0</v>
      </c>
      <c r="T147" s="20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7" t="s">
        <v>162</v>
      </c>
      <c r="AT147" s="207" t="s">
        <v>158</v>
      </c>
      <c r="AU147" s="207" t="s">
        <v>134</v>
      </c>
      <c r="AY147" s="15" t="s">
        <v>155</v>
      </c>
      <c r="BE147" s="125">
        <f>IF(N147="základná",J147,0)</f>
        <v>0</v>
      </c>
      <c r="BF147" s="125">
        <f>IF(N147="znížená",J147,0)</f>
        <v>0</v>
      </c>
      <c r="BG147" s="125">
        <f>IF(N147="zákl. prenesená",J147,0)</f>
        <v>0</v>
      </c>
      <c r="BH147" s="125">
        <f>IF(N147="zníž. prenesená",J147,0)</f>
        <v>0</v>
      </c>
      <c r="BI147" s="125">
        <f>IF(N147="nulová",J147,0)</f>
        <v>0</v>
      </c>
      <c r="BJ147" s="15" t="s">
        <v>134</v>
      </c>
      <c r="BK147" s="125">
        <f>ROUND(I147*H147,2)</f>
        <v>0</v>
      </c>
      <c r="BL147" s="15" t="s">
        <v>162</v>
      </c>
      <c r="BM147" s="207" t="s">
        <v>964</v>
      </c>
    </row>
    <row r="148" s="2" customFormat="1" ht="16.5" customHeight="1">
      <c r="A148" s="36"/>
      <c r="B148" s="164"/>
      <c r="C148" s="195" t="s">
        <v>965</v>
      </c>
      <c r="D148" s="195" t="s">
        <v>158</v>
      </c>
      <c r="E148" s="196" t="s">
        <v>534</v>
      </c>
      <c r="F148" s="197" t="s">
        <v>535</v>
      </c>
      <c r="G148" s="198" t="s">
        <v>228</v>
      </c>
      <c r="H148" s="199">
        <v>110</v>
      </c>
      <c r="I148" s="200"/>
      <c r="J148" s="201">
        <f>ROUND(I148*H148,2)</f>
        <v>0</v>
      </c>
      <c r="K148" s="202"/>
      <c r="L148" s="37"/>
      <c r="M148" s="203" t="s">
        <v>1</v>
      </c>
      <c r="N148" s="204" t="s">
        <v>44</v>
      </c>
      <c r="O148" s="75"/>
      <c r="P148" s="205">
        <f>O148*H148</f>
        <v>0</v>
      </c>
      <c r="Q148" s="205">
        <v>5.0000000000000002E-05</v>
      </c>
      <c r="R148" s="205">
        <f>Q148*H148</f>
        <v>0.0055000000000000005</v>
      </c>
      <c r="S148" s="205">
        <v>0</v>
      </c>
      <c r="T148" s="20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7" t="s">
        <v>162</v>
      </c>
      <c r="AT148" s="207" t="s">
        <v>158</v>
      </c>
      <c r="AU148" s="207" t="s">
        <v>134</v>
      </c>
      <c r="AY148" s="15" t="s">
        <v>155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134</v>
      </c>
      <c r="BK148" s="125">
        <f>ROUND(I148*H148,2)</f>
        <v>0</v>
      </c>
      <c r="BL148" s="15" t="s">
        <v>162</v>
      </c>
      <c r="BM148" s="207" t="s">
        <v>966</v>
      </c>
    </row>
    <row r="149" s="12" customFormat="1" ht="22.8" customHeight="1">
      <c r="A149" s="12"/>
      <c r="B149" s="183"/>
      <c r="C149" s="12"/>
      <c r="D149" s="184" t="s">
        <v>77</v>
      </c>
      <c r="E149" s="193" t="s">
        <v>285</v>
      </c>
      <c r="F149" s="193" t="s">
        <v>286</v>
      </c>
      <c r="G149" s="12"/>
      <c r="H149" s="12"/>
      <c r="I149" s="186"/>
      <c r="J149" s="194">
        <f>BK149</f>
        <v>0</v>
      </c>
      <c r="K149" s="12"/>
      <c r="L149" s="183"/>
      <c r="M149" s="187"/>
      <c r="N149" s="188"/>
      <c r="O149" s="188"/>
      <c r="P149" s="189">
        <f>P150</f>
        <v>0</v>
      </c>
      <c r="Q149" s="188"/>
      <c r="R149" s="189">
        <f>R150</f>
        <v>0</v>
      </c>
      <c r="S149" s="188"/>
      <c r="T149" s="190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84" t="s">
        <v>86</v>
      </c>
      <c r="AT149" s="191" t="s">
        <v>77</v>
      </c>
      <c r="AU149" s="191" t="s">
        <v>86</v>
      </c>
      <c r="AY149" s="184" t="s">
        <v>155</v>
      </c>
      <c r="BK149" s="192">
        <f>BK150</f>
        <v>0</v>
      </c>
    </row>
    <row r="150" s="2" customFormat="1" ht="21.75" customHeight="1">
      <c r="A150" s="36"/>
      <c r="B150" s="164"/>
      <c r="C150" s="195" t="s">
        <v>197</v>
      </c>
      <c r="D150" s="195" t="s">
        <v>158</v>
      </c>
      <c r="E150" s="196" t="s">
        <v>288</v>
      </c>
      <c r="F150" s="197" t="s">
        <v>289</v>
      </c>
      <c r="G150" s="198" t="s">
        <v>195</v>
      </c>
      <c r="H150" s="199">
        <v>142.59200000000001</v>
      </c>
      <c r="I150" s="200"/>
      <c r="J150" s="201">
        <f>ROUND(I150*H150,2)</f>
        <v>0</v>
      </c>
      <c r="K150" s="202"/>
      <c r="L150" s="37"/>
      <c r="M150" s="203" t="s">
        <v>1</v>
      </c>
      <c r="N150" s="204" t="s">
        <v>44</v>
      </c>
      <c r="O150" s="75"/>
      <c r="P150" s="205">
        <f>O150*H150</f>
        <v>0</v>
      </c>
      <c r="Q150" s="205">
        <v>0</v>
      </c>
      <c r="R150" s="205">
        <f>Q150*H150</f>
        <v>0</v>
      </c>
      <c r="S150" s="205">
        <v>0</v>
      </c>
      <c r="T150" s="20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7" t="s">
        <v>162</v>
      </c>
      <c r="AT150" s="207" t="s">
        <v>158</v>
      </c>
      <c r="AU150" s="207" t="s">
        <v>134</v>
      </c>
      <c r="AY150" s="15" t="s">
        <v>155</v>
      </c>
      <c r="BE150" s="125">
        <f>IF(N150="základná",J150,0)</f>
        <v>0</v>
      </c>
      <c r="BF150" s="125">
        <f>IF(N150="znížená",J150,0)</f>
        <v>0</v>
      </c>
      <c r="BG150" s="125">
        <f>IF(N150="zákl. prenesená",J150,0)</f>
        <v>0</v>
      </c>
      <c r="BH150" s="125">
        <f>IF(N150="zníž. prenesená",J150,0)</f>
        <v>0</v>
      </c>
      <c r="BI150" s="125">
        <f>IF(N150="nulová",J150,0)</f>
        <v>0</v>
      </c>
      <c r="BJ150" s="15" t="s">
        <v>134</v>
      </c>
      <c r="BK150" s="125">
        <f>ROUND(I150*H150,2)</f>
        <v>0</v>
      </c>
      <c r="BL150" s="15" t="s">
        <v>162</v>
      </c>
      <c r="BM150" s="207" t="s">
        <v>967</v>
      </c>
    </row>
    <row r="151" s="12" customFormat="1" ht="25.92" customHeight="1">
      <c r="A151" s="12"/>
      <c r="B151" s="183"/>
      <c r="C151" s="12"/>
      <c r="D151" s="184" t="s">
        <v>77</v>
      </c>
      <c r="E151" s="185" t="s">
        <v>355</v>
      </c>
      <c r="F151" s="185" t="s">
        <v>356</v>
      </c>
      <c r="G151" s="12"/>
      <c r="H151" s="12"/>
      <c r="I151" s="186"/>
      <c r="J151" s="161">
        <f>BK151</f>
        <v>0</v>
      </c>
      <c r="K151" s="12"/>
      <c r="L151" s="183"/>
      <c r="M151" s="187"/>
      <c r="N151" s="188"/>
      <c r="O151" s="188"/>
      <c r="P151" s="189">
        <f>P152+P156+P162</f>
        <v>0</v>
      </c>
      <c r="Q151" s="188"/>
      <c r="R151" s="189">
        <f>R152+R156+R162</f>
        <v>2.1880394999999999</v>
      </c>
      <c r="S151" s="188"/>
      <c r="T151" s="190">
        <f>T152+T156+T162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84" t="s">
        <v>134</v>
      </c>
      <c r="AT151" s="191" t="s">
        <v>77</v>
      </c>
      <c r="AU151" s="191" t="s">
        <v>78</v>
      </c>
      <c r="AY151" s="184" t="s">
        <v>155</v>
      </c>
      <c r="BK151" s="192">
        <f>BK152+BK156+BK162</f>
        <v>0</v>
      </c>
    </row>
    <row r="152" s="12" customFormat="1" ht="22.8" customHeight="1">
      <c r="A152" s="12"/>
      <c r="B152" s="183"/>
      <c r="C152" s="12"/>
      <c r="D152" s="184" t="s">
        <v>77</v>
      </c>
      <c r="E152" s="193" t="s">
        <v>664</v>
      </c>
      <c r="F152" s="193" t="s">
        <v>665</v>
      </c>
      <c r="G152" s="12"/>
      <c r="H152" s="12"/>
      <c r="I152" s="186"/>
      <c r="J152" s="194">
        <f>BK152</f>
        <v>0</v>
      </c>
      <c r="K152" s="12"/>
      <c r="L152" s="183"/>
      <c r="M152" s="187"/>
      <c r="N152" s="188"/>
      <c r="O152" s="188"/>
      <c r="P152" s="189">
        <f>SUM(P153:P155)</f>
        <v>0</v>
      </c>
      <c r="Q152" s="188"/>
      <c r="R152" s="189">
        <f>SUM(R153:R155)</f>
        <v>0.19639200000000001</v>
      </c>
      <c r="S152" s="188"/>
      <c r="T152" s="190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84" t="s">
        <v>134</v>
      </c>
      <c r="AT152" s="191" t="s">
        <v>77</v>
      </c>
      <c r="AU152" s="191" t="s">
        <v>86</v>
      </c>
      <c r="AY152" s="184" t="s">
        <v>155</v>
      </c>
      <c r="BK152" s="192">
        <f>SUM(BK153:BK155)</f>
        <v>0</v>
      </c>
    </row>
    <row r="153" s="2" customFormat="1" ht="21.75" customHeight="1">
      <c r="A153" s="36"/>
      <c r="B153" s="164"/>
      <c r="C153" s="195" t="s">
        <v>584</v>
      </c>
      <c r="D153" s="195" t="s">
        <v>158</v>
      </c>
      <c r="E153" s="196" t="s">
        <v>968</v>
      </c>
      <c r="F153" s="197" t="s">
        <v>969</v>
      </c>
      <c r="G153" s="198" t="s">
        <v>228</v>
      </c>
      <c r="H153" s="199">
        <v>29.399999999999999</v>
      </c>
      <c r="I153" s="200"/>
      <c r="J153" s="201">
        <f>ROUND(I153*H153,2)</f>
        <v>0</v>
      </c>
      <c r="K153" s="202"/>
      <c r="L153" s="37"/>
      <c r="M153" s="203" t="s">
        <v>1</v>
      </c>
      <c r="N153" s="204" t="s">
        <v>44</v>
      </c>
      <c r="O153" s="75"/>
      <c r="P153" s="205">
        <f>O153*H153</f>
        <v>0</v>
      </c>
      <c r="Q153" s="205">
        <v>0.00362</v>
      </c>
      <c r="R153" s="205">
        <f>Q153*H153</f>
        <v>0.106428</v>
      </c>
      <c r="S153" s="205">
        <v>0</v>
      </c>
      <c r="T153" s="20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7" t="s">
        <v>256</v>
      </c>
      <c r="AT153" s="207" t="s">
        <v>158</v>
      </c>
      <c r="AU153" s="207" t="s">
        <v>134</v>
      </c>
      <c r="AY153" s="15" t="s">
        <v>155</v>
      </c>
      <c r="BE153" s="125">
        <f>IF(N153="základná",J153,0)</f>
        <v>0</v>
      </c>
      <c r="BF153" s="125">
        <f>IF(N153="znížená",J153,0)</f>
        <v>0</v>
      </c>
      <c r="BG153" s="125">
        <f>IF(N153="zákl. prenesená",J153,0)</f>
        <v>0</v>
      </c>
      <c r="BH153" s="125">
        <f>IF(N153="zníž. prenesená",J153,0)</f>
        <v>0</v>
      </c>
      <c r="BI153" s="125">
        <f>IF(N153="nulová",J153,0)</f>
        <v>0</v>
      </c>
      <c r="BJ153" s="15" t="s">
        <v>134</v>
      </c>
      <c r="BK153" s="125">
        <f>ROUND(I153*H153,2)</f>
        <v>0</v>
      </c>
      <c r="BL153" s="15" t="s">
        <v>256</v>
      </c>
      <c r="BM153" s="207" t="s">
        <v>970</v>
      </c>
    </row>
    <row r="154" s="2" customFormat="1" ht="21.75" customHeight="1">
      <c r="A154" s="36"/>
      <c r="B154" s="164"/>
      <c r="C154" s="222" t="s">
        <v>588</v>
      </c>
      <c r="D154" s="222" t="s">
        <v>366</v>
      </c>
      <c r="E154" s="223" t="s">
        <v>679</v>
      </c>
      <c r="F154" s="224" t="s">
        <v>680</v>
      </c>
      <c r="G154" s="225" t="s">
        <v>228</v>
      </c>
      <c r="H154" s="226">
        <v>29.988</v>
      </c>
      <c r="I154" s="227"/>
      <c r="J154" s="228">
        <f>ROUND(I154*H154,2)</f>
        <v>0</v>
      </c>
      <c r="K154" s="229"/>
      <c r="L154" s="230"/>
      <c r="M154" s="231" t="s">
        <v>1</v>
      </c>
      <c r="N154" s="232" t="s">
        <v>44</v>
      </c>
      <c r="O154" s="75"/>
      <c r="P154" s="205">
        <f>O154*H154</f>
        <v>0</v>
      </c>
      <c r="Q154" s="205">
        <v>0.0030000000000000001</v>
      </c>
      <c r="R154" s="205">
        <f>Q154*H154</f>
        <v>0.089964000000000002</v>
      </c>
      <c r="S154" s="205">
        <v>0</v>
      </c>
      <c r="T154" s="20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7" t="s">
        <v>197</v>
      </c>
      <c r="AT154" s="207" t="s">
        <v>366</v>
      </c>
      <c r="AU154" s="207" t="s">
        <v>134</v>
      </c>
      <c r="AY154" s="15" t="s">
        <v>155</v>
      </c>
      <c r="BE154" s="125">
        <f>IF(N154="základná",J154,0)</f>
        <v>0</v>
      </c>
      <c r="BF154" s="125">
        <f>IF(N154="znížená",J154,0)</f>
        <v>0</v>
      </c>
      <c r="BG154" s="125">
        <f>IF(N154="zákl. prenesená",J154,0)</f>
        <v>0</v>
      </c>
      <c r="BH154" s="125">
        <f>IF(N154="zníž. prenesená",J154,0)</f>
        <v>0</v>
      </c>
      <c r="BI154" s="125">
        <f>IF(N154="nulová",J154,0)</f>
        <v>0</v>
      </c>
      <c r="BJ154" s="15" t="s">
        <v>134</v>
      </c>
      <c r="BK154" s="125">
        <f>ROUND(I154*H154,2)</f>
        <v>0</v>
      </c>
      <c r="BL154" s="15" t="s">
        <v>256</v>
      </c>
      <c r="BM154" s="207" t="s">
        <v>971</v>
      </c>
    </row>
    <row r="155" s="2" customFormat="1" ht="21.75" customHeight="1">
      <c r="A155" s="36"/>
      <c r="B155" s="164"/>
      <c r="C155" s="195" t="s">
        <v>184</v>
      </c>
      <c r="D155" s="195" t="s">
        <v>158</v>
      </c>
      <c r="E155" s="196" t="s">
        <v>706</v>
      </c>
      <c r="F155" s="197" t="s">
        <v>707</v>
      </c>
      <c r="G155" s="198" t="s">
        <v>195</v>
      </c>
      <c r="H155" s="199">
        <v>0.19600000000000001</v>
      </c>
      <c r="I155" s="200"/>
      <c r="J155" s="201">
        <f>ROUND(I155*H155,2)</f>
        <v>0</v>
      </c>
      <c r="K155" s="202"/>
      <c r="L155" s="37"/>
      <c r="M155" s="203" t="s">
        <v>1</v>
      </c>
      <c r="N155" s="204" t="s">
        <v>44</v>
      </c>
      <c r="O155" s="75"/>
      <c r="P155" s="205">
        <f>O155*H155</f>
        <v>0</v>
      </c>
      <c r="Q155" s="205">
        <v>0</v>
      </c>
      <c r="R155" s="205">
        <f>Q155*H155</f>
        <v>0</v>
      </c>
      <c r="S155" s="205">
        <v>0</v>
      </c>
      <c r="T155" s="20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7" t="s">
        <v>256</v>
      </c>
      <c r="AT155" s="207" t="s">
        <v>158</v>
      </c>
      <c r="AU155" s="207" t="s">
        <v>134</v>
      </c>
      <c r="AY155" s="15" t="s">
        <v>155</v>
      </c>
      <c r="BE155" s="125">
        <f>IF(N155="základná",J155,0)</f>
        <v>0</v>
      </c>
      <c r="BF155" s="125">
        <f>IF(N155="znížená",J155,0)</f>
        <v>0</v>
      </c>
      <c r="BG155" s="125">
        <f>IF(N155="zákl. prenesená",J155,0)</f>
        <v>0</v>
      </c>
      <c r="BH155" s="125">
        <f>IF(N155="zníž. prenesená",J155,0)</f>
        <v>0</v>
      </c>
      <c r="BI155" s="125">
        <f>IF(N155="nulová",J155,0)</f>
        <v>0</v>
      </c>
      <c r="BJ155" s="15" t="s">
        <v>134</v>
      </c>
      <c r="BK155" s="125">
        <f>ROUND(I155*H155,2)</f>
        <v>0</v>
      </c>
      <c r="BL155" s="15" t="s">
        <v>256</v>
      </c>
      <c r="BM155" s="207" t="s">
        <v>972</v>
      </c>
    </row>
    <row r="156" s="12" customFormat="1" ht="22.8" customHeight="1">
      <c r="A156" s="12"/>
      <c r="B156" s="183"/>
      <c r="C156" s="12"/>
      <c r="D156" s="184" t="s">
        <v>77</v>
      </c>
      <c r="E156" s="193" t="s">
        <v>796</v>
      </c>
      <c r="F156" s="193" t="s">
        <v>797</v>
      </c>
      <c r="G156" s="12"/>
      <c r="H156" s="12"/>
      <c r="I156" s="186"/>
      <c r="J156" s="194">
        <f>BK156</f>
        <v>0</v>
      </c>
      <c r="K156" s="12"/>
      <c r="L156" s="183"/>
      <c r="M156" s="187"/>
      <c r="N156" s="188"/>
      <c r="O156" s="188"/>
      <c r="P156" s="189">
        <f>SUM(P157:P161)</f>
        <v>0</v>
      </c>
      <c r="Q156" s="188"/>
      <c r="R156" s="189">
        <f>SUM(R157:R161)</f>
        <v>1.9792995</v>
      </c>
      <c r="S156" s="188"/>
      <c r="T156" s="190">
        <f>SUM(T157:T161)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84" t="s">
        <v>134</v>
      </c>
      <c r="AT156" s="191" t="s">
        <v>77</v>
      </c>
      <c r="AU156" s="191" t="s">
        <v>86</v>
      </c>
      <c r="AY156" s="184" t="s">
        <v>155</v>
      </c>
      <c r="BK156" s="192">
        <f>SUM(BK157:BK161)</f>
        <v>0</v>
      </c>
    </row>
    <row r="157" s="2" customFormat="1" ht="21.75" customHeight="1">
      <c r="A157" s="36"/>
      <c r="B157" s="164"/>
      <c r="C157" s="195" t="s">
        <v>168</v>
      </c>
      <c r="D157" s="195" t="s">
        <v>158</v>
      </c>
      <c r="E157" s="196" t="s">
        <v>973</v>
      </c>
      <c r="F157" s="197" t="s">
        <v>974</v>
      </c>
      <c r="G157" s="198" t="s">
        <v>228</v>
      </c>
      <c r="H157" s="199">
        <v>118.45</v>
      </c>
      <c r="I157" s="200"/>
      <c r="J157" s="201">
        <f>ROUND(I157*H157,2)</f>
        <v>0</v>
      </c>
      <c r="K157" s="202"/>
      <c r="L157" s="37"/>
      <c r="M157" s="203" t="s">
        <v>1</v>
      </c>
      <c r="N157" s="204" t="s">
        <v>44</v>
      </c>
      <c r="O157" s="75"/>
      <c r="P157" s="205">
        <f>O157*H157</f>
        <v>0</v>
      </c>
      <c r="Q157" s="205">
        <v>0.00012</v>
      </c>
      <c r="R157" s="205">
        <f>Q157*H157</f>
        <v>0.014214000000000001</v>
      </c>
      <c r="S157" s="205">
        <v>0</v>
      </c>
      <c r="T157" s="20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7" t="s">
        <v>256</v>
      </c>
      <c r="AT157" s="207" t="s">
        <v>158</v>
      </c>
      <c r="AU157" s="207" t="s">
        <v>134</v>
      </c>
      <c r="AY157" s="15" t="s">
        <v>155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5" t="s">
        <v>134</v>
      </c>
      <c r="BK157" s="125">
        <f>ROUND(I157*H157,2)</f>
        <v>0</v>
      </c>
      <c r="BL157" s="15" t="s">
        <v>256</v>
      </c>
      <c r="BM157" s="207" t="s">
        <v>975</v>
      </c>
    </row>
    <row r="158" s="2" customFormat="1" ht="44.25" customHeight="1">
      <c r="A158" s="36"/>
      <c r="B158" s="164"/>
      <c r="C158" s="222" t="s">
        <v>172</v>
      </c>
      <c r="D158" s="222" t="s">
        <v>366</v>
      </c>
      <c r="E158" s="223" t="s">
        <v>807</v>
      </c>
      <c r="F158" s="224" t="s">
        <v>808</v>
      </c>
      <c r="G158" s="225" t="s">
        <v>228</v>
      </c>
      <c r="H158" s="226">
        <v>118.45</v>
      </c>
      <c r="I158" s="227"/>
      <c r="J158" s="228">
        <f>ROUND(I158*H158,2)</f>
        <v>0</v>
      </c>
      <c r="K158" s="229"/>
      <c r="L158" s="230"/>
      <c r="M158" s="231" t="s">
        <v>1</v>
      </c>
      <c r="N158" s="232" t="s">
        <v>44</v>
      </c>
      <c r="O158" s="75"/>
      <c r="P158" s="205">
        <f>O158*H158</f>
        <v>0</v>
      </c>
      <c r="Q158" s="205">
        <v>0.012</v>
      </c>
      <c r="R158" s="205">
        <f>Q158*H158</f>
        <v>1.4214</v>
      </c>
      <c r="S158" s="205">
        <v>0</v>
      </c>
      <c r="T158" s="20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7" t="s">
        <v>197</v>
      </c>
      <c r="AT158" s="207" t="s">
        <v>366</v>
      </c>
      <c r="AU158" s="207" t="s">
        <v>134</v>
      </c>
      <c r="AY158" s="15" t="s">
        <v>155</v>
      </c>
      <c r="BE158" s="125">
        <f>IF(N158="základná",J158,0)</f>
        <v>0</v>
      </c>
      <c r="BF158" s="125">
        <f>IF(N158="znížená",J158,0)</f>
        <v>0</v>
      </c>
      <c r="BG158" s="125">
        <f>IF(N158="zákl. prenesená",J158,0)</f>
        <v>0</v>
      </c>
      <c r="BH158" s="125">
        <f>IF(N158="zníž. prenesená",J158,0)</f>
        <v>0</v>
      </c>
      <c r="BI158" s="125">
        <f>IF(N158="nulová",J158,0)</f>
        <v>0</v>
      </c>
      <c r="BJ158" s="15" t="s">
        <v>134</v>
      </c>
      <c r="BK158" s="125">
        <f>ROUND(I158*H158,2)</f>
        <v>0</v>
      </c>
      <c r="BL158" s="15" t="s">
        <v>256</v>
      </c>
      <c r="BM158" s="207" t="s">
        <v>976</v>
      </c>
    </row>
    <row r="159" s="2" customFormat="1" ht="16.5" customHeight="1">
      <c r="A159" s="36"/>
      <c r="B159" s="164"/>
      <c r="C159" s="195" t="s">
        <v>210</v>
      </c>
      <c r="D159" s="195" t="s">
        <v>158</v>
      </c>
      <c r="E159" s="196" t="s">
        <v>811</v>
      </c>
      <c r="F159" s="197" t="s">
        <v>812</v>
      </c>
      <c r="G159" s="198" t="s">
        <v>228</v>
      </c>
      <c r="H159" s="199">
        <v>118.45</v>
      </c>
      <c r="I159" s="200"/>
      <c r="J159" s="201">
        <f>ROUND(I159*H159,2)</f>
        <v>0</v>
      </c>
      <c r="K159" s="202"/>
      <c r="L159" s="37"/>
      <c r="M159" s="203" t="s">
        <v>1</v>
      </c>
      <c r="N159" s="204" t="s">
        <v>44</v>
      </c>
      <c r="O159" s="75"/>
      <c r="P159" s="205">
        <f>O159*H159</f>
        <v>0</v>
      </c>
      <c r="Q159" s="205">
        <v>0.00124</v>
      </c>
      <c r="R159" s="205">
        <f>Q159*H159</f>
        <v>0.14687800000000001</v>
      </c>
      <c r="S159" s="205">
        <v>0</v>
      </c>
      <c r="T159" s="20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7" t="s">
        <v>256</v>
      </c>
      <c r="AT159" s="207" t="s">
        <v>158</v>
      </c>
      <c r="AU159" s="207" t="s">
        <v>134</v>
      </c>
      <c r="AY159" s="15" t="s">
        <v>155</v>
      </c>
      <c r="BE159" s="125">
        <f>IF(N159="základná",J159,0)</f>
        <v>0</v>
      </c>
      <c r="BF159" s="125">
        <f>IF(N159="znížená",J159,0)</f>
        <v>0</v>
      </c>
      <c r="BG159" s="125">
        <f>IF(N159="zákl. prenesená",J159,0)</f>
        <v>0</v>
      </c>
      <c r="BH159" s="125">
        <f>IF(N159="zníž. prenesená",J159,0)</f>
        <v>0</v>
      </c>
      <c r="BI159" s="125">
        <f>IF(N159="nulová",J159,0)</f>
        <v>0</v>
      </c>
      <c r="BJ159" s="15" t="s">
        <v>134</v>
      </c>
      <c r="BK159" s="125">
        <f>ROUND(I159*H159,2)</f>
        <v>0</v>
      </c>
      <c r="BL159" s="15" t="s">
        <v>256</v>
      </c>
      <c r="BM159" s="207" t="s">
        <v>977</v>
      </c>
    </row>
    <row r="160" s="2" customFormat="1" ht="16.5" customHeight="1">
      <c r="A160" s="36"/>
      <c r="B160" s="164"/>
      <c r="C160" s="222" t="s">
        <v>218</v>
      </c>
      <c r="D160" s="222" t="s">
        <v>366</v>
      </c>
      <c r="E160" s="223" t="s">
        <v>815</v>
      </c>
      <c r="F160" s="224" t="s">
        <v>816</v>
      </c>
      <c r="G160" s="225" t="s">
        <v>228</v>
      </c>
      <c r="H160" s="226">
        <v>118.45</v>
      </c>
      <c r="I160" s="227"/>
      <c r="J160" s="228">
        <f>ROUND(I160*H160,2)</f>
        <v>0</v>
      </c>
      <c r="K160" s="229"/>
      <c r="L160" s="230"/>
      <c r="M160" s="231" t="s">
        <v>1</v>
      </c>
      <c r="N160" s="232" t="s">
        <v>44</v>
      </c>
      <c r="O160" s="75"/>
      <c r="P160" s="205">
        <f>O160*H160</f>
        <v>0</v>
      </c>
      <c r="Q160" s="205">
        <v>0.0033500000000000001</v>
      </c>
      <c r="R160" s="205">
        <f>Q160*H160</f>
        <v>0.39680750000000004</v>
      </c>
      <c r="S160" s="205">
        <v>0</v>
      </c>
      <c r="T160" s="20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7" t="s">
        <v>197</v>
      </c>
      <c r="AT160" s="207" t="s">
        <v>366</v>
      </c>
      <c r="AU160" s="207" t="s">
        <v>134</v>
      </c>
      <c r="AY160" s="15" t="s">
        <v>155</v>
      </c>
      <c r="BE160" s="125">
        <f>IF(N160="základná",J160,0)</f>
        <v>0</v>
      </c>
      <c r="BF160" s="125">
        <f>IF(N160="znížená",J160,0)</f>
        <v>0</v>
      </c>
      <c r="BG160" s="125">
        <f>IF(N160="zákl. prenesená",J160,0)</f>
        <v>0</v>
      </c>
      <c r="BH160" s="125">
        <f>IF(N160="zníž. prenesená",J160,0)</f>
        <v>0</v>
      </c>
      <c r="BI160" s="125">
        <f>IF(N160="nulová",J160,0)</f>
        <v>0</v>
      </c>
      <c r="BJ160" s="15" t="s">
        <v>134</v>
      </c>
      <c r="BK160" s="125">
        <f>ROUND(I160*H160,2)</f>
        <v>0</v>
      </c>
      <c r="BL160" s="15" t="s">
        <v>256</v>
      </c>
      <c r="BM160" s="207" t="s">
        <v>978</v>
      </c>
    </row>
    <row r="161" s="2" customFormat="1" ht="21.75" customHeight="1">
      <c r="A161" s="36"/>
      <c r="B161" s="164"/>
      <c r="C161" s="195" t="s">
        <v>234</v>
      </c>
      <c r="D161" s="195" t="s">
        <v>158</v>
      </c>
      <c r="E161" s="196" t="s">
        <v>908</v>
      </c>
      <c r="F161" s="197" t="s">
        <v>909</v>
      </c>
      <c r="G161" s="198" t="s">
        <v>195</v>
      </c>
      <c r="H161" s="199">
        <v>1.9790000000000001</v>
      </c>
      <c r="I161" s="200"/>
      <c r="J161" s="201">
        <f>ROUND(I161*H161,2)</f>
        <v>0</v>
      </c>
      <c r="K161" s="202"/>
      <c r="L161" s="37"/>
      <c r="M161" s="203" t="s">
        <v>1</v>
      </c>
      <c r="N161" s="204" t="s">
        <v>44</v>
      </c>
      <c r="O161" s="75"/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7" t="s">
        <v>256</v>
      </c>
      <c r="AT161" s="207" t="s">
        <v>158</v>
      </c>
      <c r="AU161" s="207" t="s">
        <v>134</v>
      </c>
      <c r="AY161" s="15" t="s">
        <v>155</v>
      </c>
      <c r="BE161" s="125">
        <f>IF(N161="základná",J161,0)</f>
        <v>0</v>
      </c>
      <c r="BF161" s="125">
        <f>IF(N161="znížená",J161,0)</f>
        <v>0</v>
      </c>
      <c r="BG161" s="125">
        <f>IF(N161="zákl. prenesená",J161,0)</f>
        <v>0</v>
      </c>
      <c r="BH161" s="125">
        <f>IF(N161="zníž. prenesená",J161,0)</f>
        <v>0</v>
      </c>
      <c r="BI161" s="125">
        <f>IF(N161="nulová",J161,0)</f>
        <v>0</v>
      </c>
      <c r="BJ161" s="15" t="s">
        <v>134</v>
      </c>
      <c r="BK161" s="125">
        <f>ROUND(I161*H161,2)</f>
        <v>0</v>
      </c>
      <c r="BL161" s="15" t="s">
        <v>256</v>
      </c>
      <c r="BM161" s="207" t="s">
        <v>979</v>
      </c>
    </row>
    <row r="162" s="12" customFormat="1" ht="22.8" customHeight="1">
      <c r="A162" s="12"/>
      <c r="B162" s="183"/>
      <c r="C162" s="12"/>
      <c r="D162" s="184" t="s">
        <v>77</v>
      </c>
      <c r="E162" s="193" t="s">
        <v>357</v>
      </c>
      <c r="F162" s="193" t="s">
        <v>358</v>
      </c>
      <c r="G162" s="12"/>
      <c r="H162" s="12"/>
      <c r="I162" s="186"/>
      <c r="J162" s="194">
        <f>BK162</f>
        <v>0</v>
      </c>
      <c r="K162" s="12"/>
      <c r="L162" s="183"/>
      <c r="M162" s="187"/>
      <c r="N162" s="188"/>
      <c r="O162" s="188"/>
      <c r="P162" s="189">
        <f>P163</f>
        <v>0</v>
      </c>
      <c r="Q162" s="188"/>
      <c r="R162" s="189">
        <f>R163</f>
        <v>0.012348</v>
      </c>
      <c r="S162" s="188"/>
      <c r="T162" s="190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84" t="s">
        <v>134</v>
      </c>
      <c r="AT162" s="191" t="s">
        <v>77</v>
      </c>
      <c r="AU162" s="191" t="s">
        <v>86</v>
      </c>
      <c r="AY162" s="184" t="s">
        <v>155</v>
      </c>
      <c r="BK162" s="192">
        <f>BK163</f>
        <v>0</v>
      </c>
    </row>
    <row r="163" s="2" customFormat="1" ht="16.5" customHeight="1">
      <c r="A163" s="36"/>
      <c r="B163" s="164"/>
      <c r="C163" s="195" t="s">
        <v>202</v>
      </c>
      <c r="D163" s="195" t="s">
        <v>158</v>
      </c>
      <c r="E163" s="196" t="s">
        <v>980</v>
      </c>
      <c r="F163" s="197" t="s">
        <v>981</v>
      </c>
      <c r="G163" s="198" t="s">
        <v>228</v>
      </c>
      <c r="H163" s="199">
        <v>29.399999999999999</v>
      </c>
      <c r="I163" s="200"/>
      <c r="J163" s="201">
        <f>ROUND(I163*H163,2)</f>
        <v>0</v>
      </c>
      <c r="K163" s="202"/>
      <c r="L163" s="37"/>
      <c r="M163" s="203" t="s">
        <v>1</v>
      </c>
      <c r="N163" s="204" t="s">
        <v>44</v>
      </c>
      <c r="O163" s="75"/>
      <c r="P163" s="205">
        <f>O163*H163</f>
        <v>0</v>
      </c>
      <c r="Q163" s="205">
        <v>0.00042000000000000002</v>
      </c>
      <c r="R163" s="205">
        <f>Q163*H163</f>
        <v>0.012348</v>
      </c>
      <c r="S163" s="205">
        <v>0</v>
      </c>
      <c r="T163" s="20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7" t="s">
        <v>256</v>
      </c>
      <c r="AT163" s="207" t="s">
        <v>158</v>
      </c>
      <c r="AU163" s="207" t="s">
        <v>134</v>
      </c>
      <c r="AY163" s="15" t="s">
        <v>155</v>
      </c>
      <c r="BE163" s="125">
        <f>IF(N163="základná",J163,0)</f>
        <v>0</v>
      </c>
      <c r="BF163" s="125">
        <f>IF(N163="znížená",J163,0)</f>
        <v>0</v>
      </c>
      <c r="BG163" s="125">
        <f>IF(N163="zákl. prenesená",J163,0)</f>
        <v>0</v>
      </c>
      <c r="BH163" s="125">
        <f>IF(N163="zníž. prenesená",J163,0)</f>
        <v>0</v>
      </c>
      <c r="BI163" s="125">
        <f>IF(N163="nulová",J163,0)</f>
        <v>0</v>
      </c>
      <c r="BJ163" s="15" t="s">
        <v>134</v>
      </c>
      <c r="BK163" s="125">
        <f>ROUND(I163*H163,2)</f>
        <v>0</v>
      </c>
      <c r="BL163" s="15" t="s">
        <v>256</v>
      </c>
      <c r="BM163" s="207" t="s">
        <v>982</v>
      </c>
    </row>
    <row r="164" s="2" customFormat="1" ht="49.92" customHeight="1">
      <c r="A164" s="36"/>
      <c r="B164" s="37"/>
      <c r="C164" s="36"/>
      <c r="D164" s="36"/>
      <c r="E164" s="185" t="s">
        <v>291</v>
      </c>
      <c r="F164" s="185" t="s">
        <v>292</v>
      </c>
      <c r="G164" s="36"/>
      <c r="H164" s="36"/>
      <c r="I164" s="36"/>
      <c r="J164" s="161">
        <f>BK164</f>
        <v>0</v>
      </c>
      <c r="K164" s="36"/>
      <c r="L164" s="37"/>
      <c r="M164" s="208"/>
      <c r="N164" s="209"/>
      <c r="O164" s="75"/>
      <c r="P164" s="75"/>
      <c r="Q164" s="75"/>
      <c r="R164" s="75"/>
      <c r="S164" s="75"/>
      <c r="T164" s="7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77</v>
      </c>
      <c r="AU164" s="15" t="s">
        <v>78</v>
      </c>
      <c r="AY164" s="15" t="s">
        <v>293</v>
      </c>
      <c r="BK164" s="125">
        <f>SUM(BK165:BK169)</f>
        <v>0</v>
      </c>
    </row>
    <row r="165" s="2" customFormat="1" ht="16.32" customHeight="1">
      <c r="A165" s="36"/>
      <c r="B165" s="37"/>
      <c r="C165" s="210" t="s">
        <v>1</v>
      </c>
      <c r="D165" s="210" t="s">
        <v>158</v>
      </c>
      <c r="E165" s="211" t="s">
        <v>1</v>
      </c>
      <c r="F165" s="212" t="s">
        <v>1</v>
      </c>
      <c r="G165" s="213" t="s">
        <v>1</v>
      </c>
      <c r="H165" s="214"/>
      <c r="I165" s="215"/>
      <c r="J165" s="216">
        <f>BK165</f>
        <v>0</v>
      </c>
      <c r="K165" s="217"/>
      <c r="L165" s="37"/>
      <c r="M165" s="218" t="s">
        <v>1</v>
      </c>
      <c r="N165" s="219" t="s">
        <v>44</v>
      </c>
      <c r="O165" s="75"/>
      <c r="P165" s="75"/>
      <c r="Q165" s="75"/>
      <c r="R165" s="75"/>
      <c r="S165" s="75"/>
      <c r="T165" s="7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5" t="s">
        <v>293</v>
      </c>
      <c r="AU165" s="15" t="s">
        <v>86</v>
      </c>
      <c r="AY165" s="15" t="s">
        <v>293</v>
      </c>
      <c r="BE165" s="125">
        <f>IF(N165="základná",J165,0)</f>
        <v>0</v>
      </c>
      <c r="BF165" s="125">
        <f>IF(N165="znížená",J165,0)</f>
        <v>0</v>
      </c>
      <c r="BG165" s="125">
        <f>IF(N165="zákl. prenesená",J165,0)</f>
        <v>0</v>
      </c>
      <c r="BH165" s="125">
        <f>IF(N165="zníž. prenesená",J165,0)</f>
        <v>0</v>
      </c>
      <c r="BI165" s="125">
        <f>IF(N165="nulová",J165,0)</f>
        <v>0</v>
      </c>
      <c r="BJ165" s="15" t="s">
        <v>134</v>
      </c>
      <c r="BK165" s="125">
        <f>I165*H165</f>
        <v>0</v>
      </c>
    </row>
    <row r="166" s="2" customFormat="1" ht="16.32" customHeight="1">
      <c r="A166" s="36"/>
      <c r="B166" s="37"/>
      <c r="C166" s="210" t="s">
        <v>1</v>
      </c>
      <c r="D166" s="210" t="s">
        <v>158</v>
      </c>
      <c r="E166" s="211" t="s">
        <v>1</v>
      </c>
      <c r="F166" s="212" t="s">
        <v>1</v>
      </c>
      <c r="G166" s="213" t="s">
        <v>1</v>
      </c>
      <c r="H166" s="214"/>
      <c r="I166" s="215"/>
      <c r="J166" s="216">
        <f>BK166</f>
        <v>0</v>
      </c>
      <c r="K166" s="217"/>
      <c r="L166" s="37"/>
      <c r="M166" s="218" t="s">
        <v>1</v>
      </c>
      <c r="N166" s="219" t="s">
        <v>44</v>
      </c>
      <c r="O166" s="75"/>
      <c r="P166" s="75"/>
      <c r="Q166" s="75"/>
      <c r="R166" s="75"/>
      <c r="S166" s="75"/>
      <c r="T166" s="7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293</v>
      </c>
      <c r="AU166" s="15" t="s">
        <v>86</v>
      </c>
      <c r="AY166" s="15" t="s">
        <v>293</v>
      </c>
      <c r="BE166" s="125">
        <f>IF(N166="základná",J166,0)</f>
        <v>0</v>
      </c>
      <c r="BF166" s="125">
        <f>IF(N166="znížená",J166,0)</f>
        <v>0</v>
      </c>
      <c r="BG166" s="125">
        <f>IF(N166="zákl. prenesená",J166,0)</f>
        <v>0</v>
      </c>
      <c r="BH166" s="125">
        <f>IF(N166="zníž. prenesená",J166,0)</f>
        <v>0</v>
      </c>
      <c r="BI166" s="125">
        <f>IF(N166="nulová",J166,0)</f>
        <v>0</v>
      </c>
      <c r="BJ166" s="15" t="s">
        <v>134</v>
      </c>
      <c r="BK166" s="125">
        <f>I166*H166</f>
        <v>0</v>
      </c>
    </row>
    <row r="167" s="2" customFormat="1" ht="16.32" customHeight="1">
      <c r="A167" s="36"/>
      <c r="B167" s="37"/>
      <c r="C167" s="210" t="s">
        <v>1</v>
      </c>
      <c r="D167" s="210" t="s">
        <v>158</v>
      </c>
      <c r="E167" s="211" t="s">
        <v>1</v>
      </c>
      <c r="F167" s="212" t="s">
        <v>1</v>
      </c>
      <c r="G167" s="213" t="s">
        <v>1</v>
      </c>
      <c r="H167" s="214"/>
      <c r="I167" s="215"/>
      <c r="J167" s="216">
        <f>BK167</f>
        <v>0</v>
      </c>
      <c r="K167" s="217"/>
      <c r="L167" s="37"/>
      <c r="M167" s="218" t="s">
        <v>1</v>
      </c>
      <c r="N167" s="219" t="s">
        <v>44</v>
      </c>
      <c r="O167" s="75"/>
      <c r="P167" s="75"/>
      <c r="Q167" s="75"/>
      <c r="R167" s="75"/>
      <c r="S167" s="75"/>
      <c r="T167" s="7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5" t="s">
        <v>293</v>
      </c>
      <c r="AU167" s="15" t="s">
        <v>86</v>
      </c>
      <c r="AY167" s="15" t="s">
        <v>293</v>
      </c>
      <c r="BE167" s="125">
        <f>IF(N167="základná",J167,0)</f>
        <v>0</v>
      </c>
      <c r="BF167" s="125">
        <f>IF(N167="znížená",J167,0)</f>
        <v>0</v>
      </c>
      <c r="BG167" s="125">
        <f>IF(N167="zákl. prenesená",J167,0)</f>
        <v>0</v>
      </c>
      <c r="BH167" s="125">
        <f>IF(N167="zníž. prenesená",J167,0)</f>
        <v>0</v>
      </c>
      <c r="BI167" s="125">
        <f>IF(N167="nulová",J167,0)</f>
        <v>0</v>
      </c>
      <c r="BJ167" s="15" t="s">
        <v>134</v>
      </c>
      <c r="BK167" s="125">
        <f>I167*H167</f>
        <v>0</v>
      </c>
    </row>
    <row r="168" s="2" customFormat="1" ht="16.32" customHeight="1">
      <c r="A168" s="36"/>
      <c r="B168" s="37"/>
      <c r="C168" s="210" t="s">
        <v>1</v>
      </c>
      <c r="D168" s="210" t="s">
        <v>158</v>
      </c>
      <c r="E168" s="211" t="s">
        <v>1</v>
      </c>
      <c r="F168" s="212" t="s">
        <v>1</v>
      </c>
      <c r="G168" s="213" t="s">
        <v>1</v>
      </c>
      <c r="H168" s="214"/>
      <c r="I168" s="215"/>
      <c r="J168" s="216">
        <f>BK168</f>
        <v>0</v>
      </c>
      <c r="K168" s="217"/>
      <c r="L168" s="37"/>
      <c r="M168" s="218" t="s">
        <v>1</v>
      </c>
      <c r="N168" s="219" t="s">
        <v>44</v>
      </c>
      <c r="O168" s="75"/>
      <c r="P168" s="75"/>
      <c r="Q168" s="75"/>
      <c r="R168" s="75"/>
      <c r="S168" s="75"/>
      <c r="T168" s="7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293</v>
      </c>
      <c r="AU168" s="15" t="s">
        <v>86</v>
      </c>
      <c r="AY168" s="15" t="s">
        <v>293</v>
      </c>
      <c r="BE168" s="125">
        <f>IF(N168="základná",J168,0)</f>
        <v>0</v>
      </c>
      <c r="BF168" s="125">
        <f>IF(N168="znížená",J168,0)</f>
        <v>0</v>
      </c>
      <c r="BG168" s="125">
        <f>IF(N168="zákl. prenesená",J168,0)</f>
        <v>0</v>
      </c>
      <c r="BH168" s="125">
        <f>IF(N168="zníž. prenesená",J168,0)</f>
        <v>0</v>
      </c>
      <c r="BI168" s="125">
        <f>IF(N168="nulová",J168,0)</f>
        <v>0</v>
      </c>
      <c r="BJ168" s="15" t="s">
        <v>134</v>
      </c>
      <c r="BK168" s="125">
        <f>I168*H168</f>
        <v>0</v>
      </c>
    </row>
    <row r="169" s="2" customFormat="1" ht="16.32" customHeight="1">
      <c r="A169" s="36"/>
      <c r="B169" s="37"/>
      <c r="C169" s="210" t="s">
        <v>1</v>
      </c>
      <c r="D169" s="210" t="s">
        <v>158</v>
      </c>
      <c r="E169" s="211" t="s">
        <v>1</v>
      </c>
      <c r="F169" s="212" t="s">
        <v>1</v>
      </c>
      <c r="G169" s="213" t="s">
        <v>1</v>
      </c>
      <c r="H169" s="214"/>
      <c r="I169" s="215"/>
      <c r="J169" s="216">
        <f>BK169</f>
        <v>0</v>
      </c>
      <c r="K169" s="217"/>
      <c r="L169" s="37"/>
      <c r="M169" s="218" t="s">
        <v>1</v>
      </c>
      <c r="N169" s="219" t="s">
        <v>44</v>
      </c>
      <c r="O169" s="220"/>
      <c r="P169" s="220"/>
      <c r="Q169" s="220"/>
      <c r="R169" s="220"/>
      <c r="S169" s="220"/>
      <c r="T169" s="221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293</v>
      </c>
      <c r="AU169" s="15" t="s">
        <v>86</v>
      </c>
      <c r="AY169" s="15" t="s">
        <v>293</v>
      </c>
      <c r="BE169" s="125">
        <f>IF(N169="základná",J169,0)</f>
        <v>0</v>
      </c>
      <c r="BF169" s="125">
        <f>IF(N169="znížená",J169,0)</f>
        <v>0</v>
      </c>
      <c r="BG169" s="125">
        <f>IF(N169="zákl. prenesená",J169,0)</f>
        <v>0</v>
      </c>
      <c r="BH169" s="125">
        <f>IF(N169="zníž. prenesená",J169,0)</f>
        <v>0</v>
      </c>
      <c r="BI169" s="125">
        <f>IF(N169="nulová",J169,0)</f>
        <v>0</v>
      </c>
      <c r="BJ169" s="15" t="s">
        <v>134</v>
      </c>
      <c r="BK169" s="125">
        <f>I169*H169</f>
        <v>0</v>
      </c>
    </row>
    <row r="170" s="2" customFormat="1" ht="6.96" customHeight="1">
      <c r="A170" s="36"/>
      <c r="B170" s="58"/>
      <c r="C170" s="59"/>
      <c r="D170" s="59"/>
      <c r="E170" s="59"/>
      <c r="F170" s="59"/>
      <c r="G170" s="59"/>
      <c r="H170" s="59"/>
      <c r="I170" s="59"/>
      <c r="J170" s="59"/>
      <c r="K170" s="59"/>
      <c r="L170" s="37"/>
      <c r="M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</row>
  </sheetData>
  <autoFilter ref="C134:K169"/>
  <mergeCells count="14">
    <mergeCell ref="E7:H7"/>
    <mergeCell ref="E9:H9"/>
    <mergeCell ref="E18:H18"/>
    <mergeCell ref="E27:H27"/>
    <mergeCell ref="E85:H85"/>
    <mergeCell ref="E87:H87"/>
    <mergeCell ref="D109:F109"/>
    <mergeCell ref="D110:F110"/>
    <mergeCell ref="D111:F111"/>
    <mergeCell ref="D112:F112"/>
    <mergeCell ref="D113:F113"/>
    <mergeCell ref="E125:H125"/>
    <mergeCell ref="E127:H127"/>
    <mergeCell ref="L2:V2"/>
  </mergeCells>
  <dataValidations count="2">
    <dataValidation type="list" allowBlank="1" showInputMessage="1" showErrorMessage="1" error="Povolené sú hodnoty K, M." sqref="D165:D170">
      <formula1>"K, M"</formula1>
    </dataValidation>
    <dataValidation type="list" allowBlank="1" showInputMessage="1" showErrorMessage="1" error="Povolené sú hodnoty základná, znížená, nulová." sqref="N165:N170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115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116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983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71.25" customHeight="1">
      <c r="A27" s="135"/>
      <c r="B27" s="136"/>
      <c r="C27" s="135"/>
      <c r="D27" s="135"/>
      <c r="E27" s="32" t="s">
        <v>35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118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109</v>
      </c>
      <c r="E31" s="36"/>
      <c r="F31" s="36"/>
      <c r="G31" s="36"/>
      <c r="H31" s="36"/>
      <c r="I31" s="36"/>
      <c r="J31" s="35">
        <f>J112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38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42</v>
      </c>
      <c r="E35" s="28" t="s">
        <v>43</v>
      </c>
      <c r="F35" s="140">
        <f>ROUND((ROUND((SUM(BE112:BE119) + SUM(BE139:BE238)),  2) + SUM(BE240:BE244)), 2)</f>
        <v>0</v>
      </c>
      <c r="G35" s="36"/>
      <c r="H35" s="36"/>
      <c r="I35" s="141">
        <v>0.20000000000000001</v>
      </c>
      <c r="J35" s="140">
        <f>ROUND((ROUND(((SUM(BE112:BE119) + SUM(BE139:BE238))*I35),  2) + (SUM(BE240:BE244)*I35)),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44</v>
      </c>
      <c r="F36" s="140">
        <f>ROUND((ROUND((SUM(BF112:BF119) + SUM(BF139:BF238)),  2) + SUM(BF240:BF244)), 2)</f>
        <v>0</v>
      </c>
      <c r="G36" s="36"/>
      <c r="H36" s="36"/>
      <c r="I36" s="141">
        <v>0.20000000000000001</v>
      </c>
      <c r="J36" s="140">
        <f>ROUND((ROUND(((SUM(BF112:BF119) + SUM(BF139:BF238))*I36),  2) + (SUM(BF240:BF244)*I36)),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40">
        <f>ROUND((ROUND((SUM(BG112:BG119) + SUM(BG139:BG238)),  2) + SUM(BG240:BG244)),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40">
        <f>ROUND((ROUND((SUM(BH112:BH119) + SUM(BH139:BH238)),  2) + SUM(BH240:BH244)),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47</v>
      </c>
      <c r="F39" s="140">
        <f>ROUND((ROUND((SUM(BI112:BI119) + SUM(BI139:BI238)),  2) + SUM(BI240:BI244)),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48</v>
      </c>
      <c r="E41" s="79"/>
      <c r="F41" s="79"/>
      <c r="G41" s="143" t="s">
        <v>49</v>
      </c>
      <c r="H41" s="144" t="s">
        <v>50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51</v>
      </c>
      <c r="E50" s="55"/>
      <c r="F50" s="55"/>
      <c r="G50" s="54" t="s">
        <v>52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53</v>
      </c>
      <c r="E61" s="39"/>
      <c r="F61" s="147" t="s">
        <v>54</v>
      </c>
      <c r="G61" s="56" t="s">
        <v>53</v>
      </c>
      <c r="H61" s="39"/>
      <c r="I61" s="39"/>
      <c r="J61" s="148" t="s">
        <v>54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55</v>
      </c>
      <c r="E65" s="57"/>
      <c r="F65" s="57"/>
      <c r="G65" s="54" t="s">
        <v>56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53</v>
      </c>
      <c r="E76" s="39"/>
      <c r="F76" s="147" t="s">
        <v>54</v>
      </c>
      <c r="G76" s="56" t="s">
        <v>53</v>
      </c>
      <c r="H76" s="39"/>
      <c r="I76" s="39"/>
      <c r="J76" s="148" t="s">
        <v>54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119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116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SO.01.3 - Zdravotechnika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120</v>
      </c>
      <c r="D94" s="131"/>
      <c r="E94" s="131"/>
      <c r="F94" s="131"/>
      <c r="G94" s="131"/>
      <c r="H94" s="131"/>
      <c r="I94" s="131"/>
      <c r="J94" s="150" t="s">
        <v>121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122</v>
      </c>
      <c r="D96" s="36"/>
      <c r="E96" s="36"/>
      <c r="F96" s="36"/>
      <c r="G96" s="36"/>
      <c r="H96" s="36"/>
      <c r="I96" s="36"/>
      <c r="J96" s="94">
        <f>J139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52"/>
      <c r="C97" s="9"/>
      <c r="D97" s="153" t="s">
        <v>984</v>
      </c>
      <c r="E97" s="154"/>
      <c r="F97" s="154"/>
      <c r="G97" s="154"/>
      <c r="H97" s="154"/>
      <c r="I97" s="154"/>
      <c r="J97" s="155">
        <f>J140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985</v>
      </c>
      <c r="E98" s="158"/>
      <c r="F98" s="158"/>
      <c r="G98" s="158"/>
      <c r="H98" s="158"/>
      <c r="I98" s="158"/>
      <c r="J98" s="159">
        <f>J141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986</v>
      </c>
      <c r="E99" s="158"/>
      <c r="F99" s="158"/>
      <c r="G99" s="158"/>
      <c r="H99" s="158"/>
      <c r="I99" s="158"/>
      <c r="J99" s="159">
        <f>J150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987</v>
      </c>
      <c r="E100" s="158"/>
      <c r="F100" s="158"/>
      <c r="G100" s="158"/>
      <c r="H100" s="158"/>
      <c r="I100" s="158"/>
      <c r="J100" s="159">
        <f>J152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988</v>
      </c>
      <c r="E101" s="158"/>
      <c r="F101" s="158"/>
      <c r="G101" s="158"/>
      <c r="H101" s="158"/>
      <c r="I101" s="158"/>
      <c r="J101" s="159">
        <f>J168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2"/>
      <c r="C102" s="9"/>
      <c r="D102" s="153" t="s">
        <v>989</v>
      </c>
      <c r="E102" s="154"/>
      <c r="F102" s="154"/>
      <c r="G102" s="154"/>
      <c r="H102" s="154"/>
      <c r="I102" s="154"/>
      <c r="J102" s="155">
        <f>J170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6"/>
      <c r="C103" s="10"/>
      <c r="D103" s="157" t="s">
        <v>389</v>
      </c>
      <c r="E103" s="158"/>
      <c r="F103" s="158"/>
      <c r="G103" s="158"/>
      <c r="H103" s="158"/>
      <c r="I103" s="158"/>
      <c r="J103" s="159">
        <f>J171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990</v>
      </c>
      <c r="E104" s="158"/>
      <c r="F104" s="158"/>
      <c r="G104" s="158"/>
      <c r="H104" s="158"/>
      <c r="I104" s="158"/>
      <c r="J104" s="159">
        <f>J179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6"/>
      <c r="C105" s="10"/>
      <c r="D105" s="157" t="s">
        <v>991</v>
      </c>
      <c r="E105" s="158"/>
      <c r="F105" s="158"/>
      <c r="G105" s="158"/>
      <c r="H105" s="158"/>
      <c r="I105" s="158"/>
      <c r="J105" s="159">
        <f>J198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6"/>
      <c r="C106" s="10"/>
      <c r="D106" s="157" t="s">
        <v>992</v>
      </c>
      <c r="E106" s="158"/>
      <c r="F106" s="158"/>
      <c r="G106" s="158"/>
      <c r="H106" s="158"/>
      <c r="I106" s="158"/>
      <c r="J106" s="159">
        <f>J214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6"/>
      <c r="C107" s="10"/>
      <c r="D107" s="157" t="s">
        <v>993</v>
      </c>
      <c r="E107" s="158"/>
      <c r="F107" s="158"/>
      <c r="G107" s="158"/>
      <c r="H107" s="158"/>
      <c r="I107" s="158"/>
      <c r="J107" s="159">
        <f>J229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6"/>
      <c r="C108" s="10"/>
      <c r="D108" s="157" t="s">
        <v>994</v>
      </c>
      <c r="E108" s="158"/>
      <c r="F108" s="158"/>
      <c r="G108" s="158"/>
      <c r="H108" s="158"/>
      <c r="I108" s="158"/>
      <c r="J108" s="159">
        <f>J232</f>
        <v>0</v>
      </c>
      <c r="K108" s="10"/>
      <c r="L108" s="15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1.84" customHeight="1">
      <c r="A109" s="9"/>
      <c r="B109" s="152"/>
      <c r="C109" s="9"/>
      <c r="D109" s="160" t="s">
        <v>130</v>
      </c>
      <c r="E109" s="9"/>
      <c r="F109" s="9"/>
      <c r="G109" s="9"/>
      <c r="H109" s="9"/>
      <c r="I109" s="9"/>
      <c r="J109" s="161">
        <f>J239</f>
        <v>0</v>
      </c>
      <c r="K109" s="9"/>
      <c r="L109" s="152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9.28" customHeight="1">
      <c r="A112" s="36"/>
      <c r="B112" s="37"/>
      <c r="C112" s="151" t="s">
        <v>131</v>
      </c>
      <c r="D112" s="36"/>
      <c r="E112" s="36"/>
      <c r="F112" s="36"/>
      <c r="G112" s="36"/>
      <c r="H112" s="36"/>
      <c r="I112" s="36"/>
      <c r="J112" s="162">
        <f>ROUND(J113 + J114 + J115 + J116 + J117 + J118,2)</f>
        <v>0</v>
      </c>
      <c r="K112" s="36"/>
      <c r="L112" s="53"/>
      <c r="N112" s="163" t="s">
        <v>42</v>
      </c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8" customHeight="1">
      <c r="A113" s="36"/>
      <c r="B113" s="164"/>
      <c r="C113" s="165"/>
      <c r="D113" s="126" t="s">
        <v>132</v>
      </c>
      <c r="E113" s="166"/>
      <c r="F113" s="166"/>
      <c r="G113" s="165"/>
      <c r="H113" s="165"/>
      <c r="I113" s="165"/>
      <c r="J113" s="120">
        <v>0</v>
      </c>
      <c r="K113" s="165"/>
      <c r="L113" s="167"/>
      <c r="M113" s="168"/>
      <c r="N113" s="169" t="s">
        <v>44</v>
      </c>
      <c r="O113" s="168"/>
      <c r="P113" s="168"/>
      <c r="Q113" s="168"/>
      <c r="R113" s="168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70" t="s">
        <v>133</v>
      </c>
      <c r="AZ113" s="168"/>
      <c r="BA113" s="168"/>
      <c r="BB113" s="168"/>
      <c r="BC113" s="168"/>
      <c r="BD113" s="168"/>
      <c r="BE113" s="171">
        <f>IF(N113="základná",J113,0)</f>
        <v>0</v>
      </c>
      <c r="BF113" s="171">
        <f>IF(N113="znížená",J113,0)</f>
        <v>0</v>
      </c>
      <c r="BG113" s="171">
        <f>IF(N113="zákl. prenesená",J113,0)</f>
        <v>0</v>
      </c>
      <c r="BH113" s="171">
        <f>IF(N113="zníž. prenesená",J113,0)</f>
        <v>0</v>
      </c>
      <c r="BI113" s="171">
        <f>IF(N113="nulová",J113,0)</f>
        <v>0</v>
      </c>
      <c r="BJ113" s="170" t="s">
        <v>134</v>
      </c>
      <c r="BK113" s="168"/>
      <c r="BL113" s="168"/>
      <c r="BM113" s="168"/>
    </row>
    <row r="114" s="2" customFormat="1" ht="18" customHeight="1">
      <c r="A114" s="36"/>
      <c r="B114" s="164"/>
      <c r="C114" s="165"/>
      <c r="D114" s="126" t="s">
        <v>135</v>
      </c>
      <c r="E114" s="166"/>
      <c r="F114" s="166"/>
      <c r="G114" s="165"/>
      <c r="H114" s="165"/>
      <c r="I114" s="165"/>
      <c r="J114" s="120">
        <v>0</v>
      </c>
      <c r="K114" s="165"/>
      <c r="L114" s="167"/>
      <c r="M114" s="168"/>
      <c r="N114" s="169" t="s">
        <v>44</v>
      </c>
      <c r="O114" s="168"/>
      <c r="P114" s="168"/>
      <c r="Q114" s="168"/>
      <c r="R114" s="168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70" t="s">
        <v>133</v>
      </c>
      <c r="AZ114" s="168"/>
      <c r="BA114" s="168"/>
      <c r="BB114" s="168"/>
      <c r="BC114" s="168"/>
      <c r="BD114" s="168"/>
      <c r="BE114" s="171">
        <f>IF(N114="základná",J114,0)</f>
        <v>0</v>
      </c>
      <c r="BF114" s="171">
        <f>IF(N114="znížená",J114,0)</f>
        <v>0</v>
      </c>
      <c r="BG114" s="171">
        <f>IF(N114="zákl. prenesená",J114,0)</f>
        <v>0</v>
      </c>
      <c r="BH114" s="171">
        <f>IF(N114="zníž. prenesená",J114,0)</f>
        <v>0</v>
      </c>
      <c r="BI114" s="171">
        <f>IF(N114="nulová",J114,0)</f>
        <v>0</v>
      </c>
      <c r="BJ114" s="170" t="s">
        <v>134</v>
      </c>
      <c r="BK114" s="168"/>
      <c r="BL114" s="168"/>
      <c r="BM114" s="168"/>
    </row>
    <row r="115" s="2" customFormat="1" ht="18" customHeight="1">
      <c r="A115" s="36"/>
      <c r="B115" s="164"/>
      <c r="C115" s="165"/>
      <c r="D115" s="126" t="s">
        <v>136</v>
      </c>
      <c r="E115" s="166"/>
      <c r="F115" s="166"/>
      <c r="G115" s="165"/>
      <c r="H115" s="165"/>
      <c r="I115" s="165"/>
      <c r="J115" s="120">
        <v>0</v>
      </c>
      <c r="K115" s="165"/>
      <c r="L115" s="167"/>
      <c r="M115" s="168"/>
      <c r="N115" s="169" t="s">
        <v>44</v>
      </c>
      <c r="O115" s="168"/>
      <c r="P115" s="168"/>
      <c r="Q115" s="168"/>
      <c r="R115" s="168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8"/>
      <c r="AG115" s="168"/>
      <c r="AH115" s="168"/>
      <c r="AI115" s="168"/>
      <c r="AJ115" s="168"/>
      <c r="AK115" s="168"/>
      <c r="AL115" s="168"/>
      <c r="AM115" s="168"/>
      <c r="AN115" s="168"/>
      <c r="AO115" s="168"/>
      <c r="AP115" s="168"/>
      <c r="AQ115" s="168"/>
      <c r="AR115" s="168"/>
      <c r="AS115" s="168"/>
      <c r="AT115" s="168"/>
      <c r="AU115" s="168"/>
      <c r="AV115" s="168"/>
      <c r="AW115" s="168"/>
      <c r="AX115" s="168"/>
      <c r="AY115" s="170" t="s">
        <v>133</v>
      </c>
      <c r="AZ115" s="168"/>
      <c r="BA115" s="168"/>
      <c r="BB115" s="168"/>
      <c r="BC115" s="168"/>
      <c r="BD115" s="168"/>
      <c r="BE115" s="171">
        <f>IF(N115="základná",J115,0)</f>
        <v>0</v>
      </c>
      <c r="BF115" s="171">
        <f>IF(N115="znížená",J115,0)</f>
        <v>0</v>
      </c>
      <c r="BG115" s="171">
        <f>IF(N115="zákl. prenesená",J115,0)</f>
        <v>0</v>
      </c>
      <c r="BH115" s="171">
        <f>IF(N115="zníž. prenesená",J115,0)</f>
        <v>0</v>
      </c>
      <c r="BI115" s="171">
        <f>IF(N115="nulová",J115,0)</f>
        <v>0</v>
      </c>
      <c r="BJ115" s="170" t="s">
        <v>134</v>
      </c>
      <c r="BK115" s="168"/>
      <c r="BL115" s="168"/>
      <c r="BM115" s="168"/>
    </row>
    <row r="116" s="2" customFormat="1" ht="18" customHeight="1">
      <c r="A116" s="36"/>
      <c r="B116" s="164"/>
      <c r="C116" s="165"/>
      <c r="D116" s="126" t="s">
        <v>137</v>
      </c>
      <c r="E116" s="166"/>
      <c r="F116" s="166"/>
      <c r="G116" s="165"/>
      <c r="H116" s="165"/>
      <c r="I116" s="165"/>
      <c r="J116" s="120">
        <v>0</v>
      </c>
      <c r="K116" s="165"/>
      <c r="L116" s="167"/>
      <c r="M116" s="168"/>
      <c r="N116" s="169" t="s">
        <v>44</v>
      </c>
      <c r="O116" s="168"/>
      <c r="P116" s="168"/>
      <c r="Q116" s="168"/>
      <c r="R116" s="168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8"/>
      <c r="AG116" s="168"/>
      <c r="AH116" s="168"/>
      <c r="AI116" s="168"/>
      <c r="AJ116" s="168"/>
      <c r="AK116" s="168"/>
      <c r="AL116" s="168"/>
      <c r="AM116" s="168"/>
      <c r="AN116" s="168"/>
      <c r="AO116" s="168"/>
      <c r="AP116" s="168"/>
      <c r="AQ116" s="168"/>
      <c r="AR116" s="168"/>
      <c r="AS116" s="168"/>
      <c r="AT116" s="168"/>
      <c r="AU116" s="168"/>
      <c r="AV116" s="168"/>
      <c r="AW116" s="168"/>
      <c r="AX116" s="168"/>
      <c r="AY116" s="170" t="s">
        <v>133</v>
      </c>
      <c r="AZ116" s="168"/>
      <c r="BA116" s="168"/>
      <c r="BB116" s="168"/>
      <c r="BC116" s="168"/>
      <c r="BD116" s="168"/>
      <c r="BE116" s="171">
        <f>IF(N116="základná",J116,0)</f>
        <v>0</v>
      </c>
      <c r="BF116" s="171">
        <f>IF(N116="znížená",J116,0)</f>
        <v>0</v>
      </c>
      <c r="BG116" s="171">
        <f>IF(N116="zákl. prenesená",J116,0)</f>
        <v>0</v>
      </c>
      <c r="BH116" s="171">
        <f>IF(N116="zníž. prenesená",J116,0)</f>
        <v>0</v>
      </c>
      <c r="BI116" s="171">
        <f>IF(N116="nulová",J116,0)</f>
        <v>0</v>
      </c>
      <c r="BJ116" s="170" t="s">
        <v>134</v>
      </c>
      <c r="BK116" s="168"/>
      <c r="BL116" s="168"/>
      <c r="BM116" s="168"/>
    </row>
    <row r="117" s="2" customFormat="1" ht="18" customHeight="1">
      <c r="A117" s="36"/>
      <c r="B117" s="164"/>
      <c r="C117" s="165"/>
      <c r="D117" s="126" t="s">
        <v>138</v>
      </c>
      <c r="E117" s="166"/>
      <c r="F117" s="166"/>
      <c r="G117" s="165"/>
      <c r="H117" s="165"/>
      <c r="I117" s="165"/>
      <c r="J117" s="120">
        <v>0</v>
      </c>
      <c r="K117" s="165"/>
      <c r="L117" s="167"/>
      <c r="M117" s="168"/>
      <c r="N117" s="169" t="s">
        <v>44</v>
      </c>
      <c r="O117" s="168"/>
      <c r="P117" s="168"/>
      <c r="Q117" s="168"/>
      <c r="R117" s="168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8"/>
      <c r="AG117" s="168"/>
      <c r="AH117" s="168"/>
      <c r="AI117" s="168"/>
      <c r="AJ117" s="168"/>
      <c r="AK117" s="168"/>
      <c r="AL117" s="168"/>
      <c r="AM117" s="168"/>
      <c r="AN117" s="168"/>
      <c r="AO117" s="168"/>
      <c r="AP117" s="168"/>
      <c r="AQ117" s="168"/>
      <c r="AR117" s="168"/>
      <c r="AS117" s="168"/>
      <c r="AT117" s="168"/>
      <c r="AU117" s="168"/>
      <c r="AV117" s="168"/>
      <c r="AW117" s="168"/>
      <c r="AX117" s="168"/>
      <c r="AY117" s="170" t="s">
        <v>133</v>
      </c>
      <c r="AZ117" s="168"/>
      <c r="BA117" s="168"/>
      <c r="BB117" s="168"/>
      <c r="BC117" s="168"/>
      <c r="BD117" s="168"/>
      <c r="BE117" s="171">
        <f>IF(N117="základná",J117,0)</f>
        <v>0</v>
      </c>
      <c r="BF117" s="171">
        <f>IF(N117="znížená",J117,0)</f>
        <v>0</v>
      </c>
      <c r="BG117" s="171">
        <f>IF(N117="zákl. prenesená",J117,0)</f>
        <v>0</v>
      </c>
      <c r="BH117" s="171">
        <f>IF(N117="zníž. prenesená",J117,0)</f>
        <v>0</v>
      </c>
      <c r="BI117" s="171">
        <f>IF(N117="nulová",J117,0)</f>
        <v>0</v>
      </c>
      <c r="BJ117" s="170" t="s">
        <v>134</v>
      </c>
      <c r="BK117" s="168"/>
      <c r="BL117" s="168"/>
      <c r="BM117" s="168"/>
    </row>
    <row r="118" s="2" customFormat="1" ht="18" customHeight="1">
      <c r="A118" s="36"/>
      <c r="B118" s="164"/>
      <c r="C118" s="165"/>
      <c r="D118" s="166" t="s">
        <v>139</v>
      </c>
      <c r="E118" s="165"/>
      <c r="F118" s="165"/>
      <c r="G118" s="165"/>
      <c r="H118" s="165"/>
      <c r="I118" s="165"/>
      <c r="J118" s="120">
        <f>ROUND(J30*T118,2)</f>
        <v>0</v>
      </c>
      <c r="K118" s="165"/>
      <c r="L118" s="167"/>
      <c r="M118" s="168"/>
      <c r="N118" s="169" t="s">
        <v>44</v>
      </c>
      <c r="O118" s="168"/>
      <c r="P118" s="168"/>
      <c r="Q118" s="168"/>
      <c r="R118" s="168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8"/>
      <c r="AT118" s="168"/>
      <c r="AU118" s="168"/>
      <c r="AV118" s="168"/>
      <c r="AW118" s="168"/>
      <c r="AX118" s="168"/>
      <c r="AY118" s="170" t="s">
        <v>140</v>
      </c>
      <c r="AZ118" s="168"/>
      <c r="BA118" s="168"/>
      <c r="BB118" s="168"/>
      <c r="BC118" s="168"/>
      <c r="BD118" s="168"/>
      <c r="BE118" s="171">
        <f>IF(N118="základná",J118,0)</f>
        <v>0</v>
      </c>
      <c r="BF118" s="171">
        <f>IF(N118="znížená",J118,0)</f>
        <v>0</v>
      </c>
      <c r="BG118" s="171">
        <f>IF(N118="zákl. prenesená",J118,0)</f>
        <v>0</v>
      </c>
      <c r="BH118" s="171">
        <f>IF(N118="zníž. prenesená",J118,0)</f>
        <v>0</v>
      </c>
      <c r="BI118" s="171">
        <f>IF(N118="nulová",J118,0)</f>
        <v>0</v>
      </c>
      <c r="BJ118" s="170" t="s">
        <v>134</v>
      </c>
      <c r="BK118" s="168"/>
      <c r="BL118" s="168"/>
      <c r="BM118" s="168"/>
    </row>
    <row r="119" s="2" customFormat="1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29.28" customHeight="1">
      <c r="A120" s="36"/>
      <c r="B120" s="37"/>
      <c r="C120" s="130" t="s">
        <v>114</v>
      </c>
      <c r="D120" s="131"/>
      <c r="E120" s="131"/>
      <c r="F120" s="131"/>
      <c r="G120" s="131"/>
      <c r="H120" s="131"/>
      <c r="I120" s="131"/>
      <c r="J120" s="132">
        <f>ROUND(J96+J112,2)</f>
        <v>0</v>
      </c>
      <c r="K120" s="131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58"/>
      <c r="C121" s="59"/>
      <c r="D121" s="59"/>
      <c r="E121" s="59"/>
      <c r="F121" s="59"/>
      <c r="G121" s="59"/>
      <c r="H121" s="59"/>
      <c r="I121" s="59"/>
      <c r="J121" s="59"/>
      <c r="K121" s="59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5" s="2" customFormat="1" ht="6.96" customHeight="1">
      <c r="A125" s="36"/>
      <c r="B125" s="60"/>
      <c r="C125" s="61"/>
      <c r="D125" s="61"/>
      <c r="E125" s="61"/>
      <c r="F125" s="61"/>
      <c r="G125" s="61"/>
      <c r="H125" s="61"/>
      <c r="I125" s="61"/>
      <c r="J125" s="61"/>
      <c r="K125" s="61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24.96" customHeight="1">
      <c r="A126" s="36"/>
      <c r="B126" s="37"/>
      <c r="C126" s="19" t="s">
        <v>141</v>
      </c>
      <c r="D126" s="36"/>
      <c r="E126" s="36"/>
      <c r="F126" s="36"/>
      <c r="G126" s="36"/>
      <c r="H126" s="36"/>
      <c r="I126" s="36"/>
      <c r="J126" s="36"/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6.96" customHeight="1">
      <c r="A127" s="36"/>
      <c r="B127" s="37"/>
      <c r="C127" s="36"/>
      <c r="D127" s="36"/>
      <c r="E127" s="36"/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2" customHeight="1">
      <c r="A128" s="36"/>
      <c r="B128" s="37"/>
      <c r="C128" s="28" t="s">
        <v>15</v>
      </c>
      <c r="D128" s="36"/>
      <c r="E128" s="36"/>
      <c r="F128" s="36"/>
      <c r="G128" s="36"/>
      <c r="H128" s="36"/>
      <c r="I128" s="36"/>
      <c r="J128" s="36"/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6.5" customHeight="1">
      <c r="A129" s="36"/>
      <c r="B129" s="37"/>
      <c r="C129" s="36"/>
      <c r="D129" s="36"/>
      <c r="E129" s="134" t="str">
        <f>E7</f>
        <v>REKONŠTRUKCIA A PRÍSTAVBA STREDISKA ČISTOTY</v>
      </c>
      <c r="F129" s="28"/>
      <c r="G129" s="28"/>
      <c r="H129" s="28"/>
      <c r="I129" s="36"/>
      <c r="J129" s="36"/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2" customHeight="1">
      <c r="A130" s="36"/>
      <c r="B130" s="37"/>
      <c r="C130" s="28" t="s">
        <v>116</v>
      </c>
      <c r="D130" s="36"/>
      <c r="E130" s="36"/>
      <c r="F130" s="36"/>
      <c r="G130" s="36"/>
      <c r="H130" s="36"/>
      <c r="I130" s="36"/>
      <c r="J130" s="36"/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16.5" customHeight="1">
      <c r="A131" s="36"/>
      <c r="B131" s="37"/>
      <c r="C131" s="36"/>
      <c r="D131" s="36"/>
      <c r="E131" s="65" t="str">
        <f>E9</f>
        <v>SO.01.3 - Zdravotechnika</v>
      </c>
      <c r="F131" s="36"/>
      <c r="G131" s="36"/>
      <c r="H131" s="36"/>
      <c r="I131" s="36"/>
      <c r="J131" s="36"/>
      <c r="K131" s="36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6.96" customHeight="1">
      <c r="A132" s="36"/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12" customHeight="1">
      <c r="A133" s="36"/>
      <c r="B133" s="37"/>
      <c r="C133" s="28" t="s">
        <v>19</v>
      </c>
      <c r="D133" s="36"/>
      <c r="E133" s="36"/>
      <c r="F133" s="23" t="str">
        <f>F12</f>
        <v xml:space="preserve">Rustaveliho 7725/10, k.ú. Rača, 831 06  Bratislava</v>
      </c>
      <c r="G133" s="36"/>
      <c r="H133" s="36"/>
      <c r="I133" s="28" t="s">
        <v>21</v>
      </c>
      <c r="J133" s="67" t="str">
        <f>IF(J12="","",J12)</f>
        <v>30. 5. 2021</v>
      </c>
      <c r="K133" s="36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6.96" customHeight="1">
      <c r="A134" s="36"/>
      <c r="B134" s="37"/>
      <c r="C134" s="36"/>
      <c r="D134" s="36"/>
      <c r="E134" s="36"/>
      <c r="F134" s="36"/>
      <c r="G134" s="36"/>
      <c r="H134" s="36"/>
      <c r="I134" s="36"/>
      <c r="J134" s="36"/>
      <c r="K134" s="36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2" customFormat="1" ht="25.65" customHeight="1">
      <c r="A135" s="36"/>
      <c r="B135" s="37"/>
      <c r="C135" s="28" t="s">
        <v>23</v>
      </c>
      <c r="D135" s="36"/>
      <c r="E135" s="36"/>
      <c r="F135" s="23" t="str">
        <f>E15</f>
        <v>Mestská časť Bratislava - Rača</v>
      </c>
      <c r="G135" s="36"/>
      <c r="H135" s="36"/>
      <c r="I135" s="28" t="s">
        <v>29</v>
      </c>
      <c r="J135" s="32" t="str">
        <f>E21</f>
        <v>RB ARCHITECTS s.r.o.</v>
      </c>
      <c r="K135" s="36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="2" customFormat="1" ht="15.15" customHeight="1">
      <c r="A136" s="36"/>
      <c r="B136" s="37"/>
      <c r="C136" s="28" t="s">
        <v>27</v>
      </c>
      <c r="D136" s="36"/>
      <c r="E136" s="36"/>
      <c r="F136" s="23" t="str">
        <f>IF(E18="","",E18)</f>
        <v>Vyplň údaj</v>
      </c>
      <c r="G136" s="36"/>
      <c r="H136" s="36"/>
      <c r="I136" s="28" t="s">
        <v>32</v>
      </c>
      <c r="J136" s="32" t="str">
        <f>E24</f>
        <v>Ing. Hornok</v>
      </c>
      <c r="K136" s="36"/>
      <c r="L136" s="53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="2" customFormat="1" ht="10.32" customHeight="1">
      <c r="A137" s="36"/>
      <c r="B137" s="37"/>
      <c r="C137" s="36"/>
      <c r="D137" s="36"/>
      <c r="E137" s="36"/>
      <c r="F137" s="36"/>
      <c r="G137" s="36"/>
      <c r="H137" s="36"/>
      <c r="I137" s="36"/>
      <c r="J137" s="36"/>
      <c r="K137" s="36"/>
      <c r="L137" s="53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="11" customFormat="1" ht="29.28" customHeight="1">
      <c r="A138" s="172"/>
      <c r="B138" s="173"/>
      <c r="C138" s="174" t="s">
        <v>142</v>
      </c>
      <c r="D138" s="175" t="s">
        <v>63</v>
      </c>
      <c r="E138" s="175" t="s">
        <v>59</v>
      </c>
      <c r="F138" s="175" t="s">
        <v>60</v>
      </c>
      <c r="G138" s="175" t="s">
        <v>143</v>
      </c>
      <c r="H138" s="175" t="s">
        <v>144</v>
      </c>
      <c r="I138" s="175" t="s">
        <v>145</v>
      </c>
      <c r="J138" s="176" t="s">
        <v>121</v>
      </c>
      <c r="K138" s="177" t="s">
        <v>146</v>
      </c>
      <c r="L138" s="178"/>
      <c r="M138" s="84" t="s">
        <v>1</v>
      </c>
      <c r="N138" s="85" t="s">
        <v>42</v>
      </c>
      <c r="O138" s="85" t="s">
        <v>147</v>
      </c>
      <c r="P138" s="85" t="s">
        <v>148</v>
      </c>
      <c r="Q138" s="85" t="s">
        <v>149</v>
      </c>
      <c r="R138" s="85" t="s">
        <v>150</v>
      </c>
      <c r="S138" s="85" t="s">
        <v>151</v>
      </c>
      <c r="T138" s="86" t="s">
        <v>152</v>
      </c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</row>
    <row r="139" s="2" customFormat="1" ht="22.8" customHeight="1">
      <c r="A139" s="36"/>
      <c r="B139" s="37"/>
      <c r="C139" s="91" t="s">
        <v>118</v>
      </c>
      <c r="D139" s="36"/>
      <c r="E139" s="36"/>
      <c r="F139" s="36"/>
      <c r="G139" s="36"/>
      <c r="H139" s="36"/>
      <c r="I139" s="36"/>
      <c r="J139" s="179">
        <f>BK139</f>
        <v>0</v>
      </c>
      <c r="K139" s="36"/>
      <c r="L139" s="37"/>
      <c r="M139" s="87"/>
      <c r="N139" s="71"/>
      <c r="O139" s="88"/>
      <c r="P139" s="180">
        <f>P140+P170+P239</f>
        <v>0</v>
      </c>
      <c r="Q139" s="88"/>
      <c r="R139" s="180">
        <f>R140+R170+R239</f>
        <v>52.752690019999996</v>
      </c>
      <c r="S139" s="88"/>
      <c r="T139" s="181">
        <f>T140+T170+T239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5" t="s">
        <v>77</v>
      </c>
      <c r="AU139" s="15" t="s">
        <v>123</v>
      </c>
      <c r="BK139" s="182">
        <f>BK140+BK170+BK239</f>
        <v>0</v>
      </c>
    </row>
    <row r="140" s="12" customFormat="1" ht="25.92" customHeight="1">
      <c r="A140" s="12"/>
      <c r="B140" s="183"/>
      <c r="C140" s="12"/>
      <c r="D140" s="184" t="s">
        <v>77</v>
      </c>
      <c r="E140" s="185" t="s">
        <v>995</v>
      </c>
      <c r="F140" s="185" t="s">
        <v>996</v>
      </c>
      <c r="G140" s="12"/>
      <c r="H140" s="12"/>
      <c r="I140" s="186"/>
      <c r="J140" s="161">
        <f>BK140</f>
        <v>0</v>
      </c>
      <c r="K140" s="12"/>
      <c r="L140" s="183"/>
      <c r="M140" s="187"/>
      <c r="N140" s="188"/>
      <c r="O140" s="188"/>
      <c r="P140" s="189">
        <f>P141+P150+P152+P168</f>
        <v>0</v>
      </c>
      <c r="Q140" s="188"/>
      <c r="R140" s="189">
        <f>R141+R150+R152+R168</f>
        <v>51.866508019999998</v>
      </c>
      <c r="S140" s="188"/>
      <c r="T140" s="190">
        <f>T141+T150+T152+T168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84" t="s">
        <v>86</v>
      </c>
      <c r="AT140" s="191" t="s">
        <v>77</v>
      </c>
      <c r="AU140" s="191" t="s">
        <v>78</v>
      </c>
      <c r="AY140" s="184" t="s">
        <v>155</v>
      </c>
      <c r="BK140" s="192">
        <f>BK141+BK150+BK152+BK168</f>
        <v>0</v>
      </c>
    </row>
    <row r="141" s="12" customFormat="1" ht="22.8" customHeight="1">
      <c r="A141" s="12"/>
      <c r="B141" s="183"/>
      <c r="C141" s="12"/>
      <c r="D141" s="184" t="s">
        <v>77</v>
      </c>
      <c r="E141" s="193" t="s">
        <v>86</v>
      </c>
      <c r="F141" s="193" t="s">
        <v>997</v>
      </c>
      <c r="G141" s="12"/>
      <c r="H141" s="12"/>
      <c r="I141" s="186"/>
      <c r="J141" s="194">
        <f>BK141</f>
        <v>0</v>
      </c>
      <c r="K141" s="12"/>
      <c r="L141" s="183"/>
      <c r="M141" s="187"/>
      <c r="N141" s="188"/>
      <c r="O141" s="188"/>
      <c r="P141" s="189">
        <f>SUM(P142:P149)</f>
        <v>0</v>
      </c>
      <c r="Q141" s="188"/>
      <c r="R141" s="189">
        <f>SUM(R142:R149)</f>
        <v>0.076866020000000007</v>
      </c>
      <c r="S141" s="188"/>
      <c r="T141" s="190">
        <f>SUM(T142:T149)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84" t="s">
        <v>86</v>
      </c>
      <c r="AT141" s="191" t="s">
        <v>77</v>
      </c>
      <c r="AU141" s="191" t="s">
        <v>86</v>
      </c>
      <c r="AY141" s="184" t="s">
        <v>155</v>
      </c>
      <c r="BK141" s="192">
        <f>SUM(BK142:BK149)</f>
        <v>0</v>
      </c>
    </row>
    <row r="142" s="2" customFormat="1" ht="16.5" customHeight="1">
      <c r="A142" s="36"/>
      <c r="B142" s="164"/>
      <c r="C142" s="195" t="s">
        <v>86</v>
      </c>
      <c r="D142" s="195" t="s">
        <v>158</v>
      </c>
      <c r="E142" s="196" t="s">
        <v>998</v>
      </c>
      <c r="F142" s="197" t="s">
        <v>999</v>
      </c>
      <c r="G142" s="198" t="s">
        <v>1000</v>
      </c>
      <c r="H142" s="199">
        <v>0.073999999999999996</v>
      </c>
      <c r="I142" s="200"/>
      <c r="J142" s="201">
        <f>ROUND(I142*H142,2)</f>
        <v>0</v>
      </c>
      <c r="K142" s="202"/>
      <c r="L142" s="37"/>
      <c r="M142" s="203" t="s">
        <v>1</v>
      </c>
      <c r="N142" s="204" t="s">
        <v>44</v>
      </c>
      <c r="O142" s="75"/>
      <c r="P142" s="205">
        <f>O142*H142</f>
        <v>0</v>
      </c>
      <c r="Q142" s="205">
        <v>0.40872999999999998</v>
      </c>
      <c r="R142" s="205">
        <f>Q142*H142</f>
        <v>0.030246019999999998</v>
      </c>
      <c r="S142" s="205">
        <v>0</v>
      </c>
      <c r="T142" s="20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7" t="s">
        <v>162</v>
      </c>
      <c r="AT142" s="207" t="s">
        <v>158</v>
      </c>
      <c r="AU142" s="207" t="s">
        <v>134</v>
      </c>
      <c r="AY142" s="15" t="s">
        <v>155</v>
      </c>
      <c r="BE142" s="125">
        <f>IF(N142="základná",J142,0)</f>
        <v>0</v>
      </c>
      <c r="BF142" s="125">
        <f>IF(N142="znížená",J142,0)</f>
        <v>0</v>
      </c>
      <c r="BG142" s="125">
        <f>IF(N142="zákl. prenesená",J142,0)</f>
        <v>0</v>
      </c>
      <c r="BH142" s="125">
        <f>IF(N142="zníž. prenesená",J142,0)</f>
        <v>0</v>
      </c>
      <c r="BI142" s="125">
        <f>IF(N142="nulová",J142,0)</f>
        <v>0</v>
      </c>
      <c r="BJ142" s="15" t="s">
        <v>134</v>
      </c>
      <c r="BK142" s="125">
        <f>ROUND(I142*H142,2)</f>
        <v>0</v>
      </c>
      <c r="BL142" s="15" t="s">
        <v>162</v>
      </c>
      <c r="BM142" s="207" t="s">
        <v>134</v>
      </c>
    </row>
    <row r="143" s="2" customFormat="1" ht="21.75" customHeight="1">
      <c r="A143" s="36"/>
      <c r="B143" s="164"/>
      <c r="C143" s="195" t="s">
        <v>134</v>
      </c>
      <c r="D143" s="195" t="s">
        <v>158</v>
      </c>
      <c r="E143" s="196" t="s">
        <v>1001</v>
      </c>
      <c r="F143" s="197" t="s">
        <v>1002</v>
      </c>
      <c r="G143" s="198" t="s">
        <v>161</v>
      </c>
      <c r="H143" s="199">
        <v>66.599999999999994</v>
      </c>
      <c r="I143" s="200"/>
      <c r="J143" s="201">
        <f>ROUND(I143*H143,2)</f>
        <v>0</v>
      </c>
      <c r="K143" s="202"/>
      <c r="L143" s="37"/>
      <c r="M143" s="203" t="s">
        <v>1</v>
      </c>
      <c r="N143" s="204" t="s">
        <v>44</v>
      </c>
      <c r="O143" s="75"/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7" t="s">
        <v>162</v>
      </c>
      <c r="AT143" s="207" t="s">
        <v>158</v>
      </c>
      <c r="AU143" s="207" t="s">
        <v>134</v>
      </c>
      <c r="AY143" s="15" t="s">
        <v>155</v>
      </c>
      <c r="BE143" s="125">
        <f>IF(N143="základná",J143,0)</f>
        <v>0</v>
      </c>
      <c r="BF143" s="125">
        <f>IF(N143="znížená",J143,0)</f>
        <v>0</v>
      </c>
      <c r="BG143" s="125">
        <f>IF(N143="zákl. prenesená",J143,0)</f>
        <v>0</v>
      </c>
      <c r="BH143" s="125">
        <f>IF(N143="zníž. prenesená",J143,0)</f>
        <v>0</v>
      </c>
      <c r="BI143" s="125">
        <f>IF(N143="nulová",J143,0)</f>
        <v>0</v>
      </c>
      <c r="BJ143" s="15" t="s">
        <v>134</v>
      </c>
      <c r="BK143" s="125">
        <f>ROUND(I143*H143,2)</f>
        <v>0</v>
      </c>
      <c r="BL143" s="15" t="s">
        <v>162</v>
      </c>
      <c r="BM143" s="207" t="s">
        <v>162</v>
      </c>
    </row>
    <row r="144" s="2" customFormat="1" ht="21.75" customHeight="1">
      <c r="A144" s="36"/>
      <c r="B144" s="164"/>
      <c r="C144" s="195" t="s">
        <v>238</v>
      </c>
      <c r="D144" s="195" t="s">
        <v>158</v>
      </c>
      <c r="E144" s="196" t="s">
        <v>1003</v>
      </c>
      <c r="F144" s="197" t="s">
        <v>1004</v>
      </c>
      <c r="G144" s="198" t="s">
        <v>228</v>
      </c>
      <c r="H144" s="199">
        <v>222</v>
      </c>
      <c r="I144" s="200"/>
      <c r="J144" s="201">
        <f>ROUND(I144*H144,2)</f>
        <v>0</v>
      </c>
      <c r="K144" s="202"/>
      <c r="L144" s="37"/>
      <c r="M144" s="203" t="s">
        <v>1</v>
      </c>
      <c r="N144" s="204" t="s">
        <v>44</v>
      </c>
      <c r="O144" s="75"/>
      <c r="P144" s="205">
        <f>O144*H144</f>
        <v>0</v>
      </c>
      <c r="Q144" s="205">
        <v>0.00021000000000000001</v>
      </c>
      <c r="R144" s="205">
        <f>Q144*H144</f>
        <v>0.046620000000000002</v>
      </c>
      <c r="S144" s="205">
        <v>0</v>
      </c>
      <c r="T144" s="20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7" t="s">
        <v>162</v>
      </c>
      <c r="AT144" s="207" t="s">
        <v>158</v>
      </c>
      <c r="AU144" s="207" t="s">
        <v>134</v>
      </c>
      <c r="AY144" s="15" t="s">
        <v>155</v>
      </c>
      <c r="BE144" s="125">
        <f>IF(N144="základná",J144,0)</f>
        <v>0</v>
      </c>
      <c r="BF144" s="125">
        <f>IF(N144="znížená",J144,0)</f>
        <v>0</v>
      </c>
      <c r="BG144" s="125">
        <f>IF(N144="zákl. prenesená",J144,0)</f>
        <v>0</v>
      </c>
      <c r="BH144" s="125">
        <f>IF(N144="zníž. prenesená",J144,0)</f>
        <v>0</v>
      </c>
      <c r="BI144" s="125">
        <f>IF(N144="nulová",J144,0)</f>
        <v>0</v>
      </c>
      <c r="BJ144" s="15" t="s">
        <v>134</v>
      </c>
      <c r="BK144" s="125">
        <f>ROUND(I144*H144,2)</f>
        <v>0</v>
      </c>
      <c r="BL144" s="15" t="s">
        <v>162</v>
      </c>
      <c r="BM144" s="207" t="s">
        <v>362</v>
      </c>
    </row>
    <row r="145" s="2" customFormat="1" ht="21.75" customHeight="1">
      <c r="A145" s="36"/>
      <c r="B145" s="164"/>
      <c r="C145" s="195" t="s">
        <v>162</v>
      </c>
      <c r="D145" s="195" t="s">
        <v>158</v>
      </c>
      <c r="E145" s="196" t="s">
        <v>1005</v>
      </c>
      <c r="F145" s="197" t="s">
        <v>1006</v>
      </c>
      <c r="G145" s="198" t="s">
        <v>228</v>
      </c>
      <c r="H145" s="199">
        <v>222</v>
      </c>
      <c r="I145" s="200"/>
      <c r="J145" s="201">
        <f>ROUND(I145*H145,2)</f>
        <v>0</v>
      </c>
      <c r="K145" s="202"/>
      <c r="L145" s="37"/>
      <c r="M145" s="203" t="s">
        <v>1</v>
      </c>
      <c r="N145" s="204" t="s">
        <v>44</v>
      </c>
      <c r="O145" s="75"/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7" t="s">
        <v>162</v>
      </c>
      <c r="AT145" s="207" t="s">
        <v>158</v>
      </c>
      <c r="AU145" s="207" t="s">
        <v>134</v>
      </c>
      <c r="AY145" s="15" t="s">
        <v>155</v>
      </c>
      <c r="BE145" s="125">
        <f>IF(N145="základná",J145,0)</f>
        <v>0</v>
      </c>
      <c r="BF145" s="125">
        <f>IF(N145="znížená",J145,0)</f>
        <v>0</v>
      </c>
      <c r="BG145" s="125">
        <f>IF(N145="zákl. prenesená",J145,0)</f>
        <v>0</v>
      </c>
      <c r="BH145" s="125">
        <f>IF(N145="zníž. prenesená",J145,0)</f>
        <v>0</v>
      </c>
      <c r="BI145" s="125">
        <f>IF(N145="nulová",J145,0)</f>
        <v>0</v>
      </c>
      <c r="BJ145" s="15" t="s">
        <v>134</v>
      </c>
      <c r="BK145" s="125">
        <f>ROUND(I145*H145,2)</f>
        <v>0</v>
      </c>
      <c r="BL145" s="15" t="s">
        <v>162</v>
      </c>
      <c r="BM145" s="207" t="s">
        <v>244</v>
      </c>
    </row>
    <row r="146" s="2" customFormat="1" ht="21.75" customHeight="1">
      <c r="A146" s="36"/>
      <c r="B146" s="164"/>
      <c r="C146" s="195" t="s">
        <v>206</v>
      </c>
      <c r="D146" s="195" t="s">
        <v>158</v>
      </c>
      <c r="E146" s="196" t="s">
        <v>1007</v>
      </c>
      <c r="F146" s="197" t="s">
        <v>1008</v>
      </c>
      <c r="G146" s="198" t="s">
        <v>161</v>
      </c>
      <c r="H146" s="199">
        <v>26.600000000000001</v>
      </c>
      <c r="I146" s="200"/>
      <c r="J146" s="201">
        <f>ROUND(I146*H146,2)</f>
        <v>0</v>
      </c>
      <c r="K146" s="202"/>
      <c r="L146" s="37"/>
      <c r="M146" s="203" t="s">
        <v>1</v>
      </c>
      <c r="N146" s="204" t="s">
        <v>44</v>
      </c>
      <c r="O146" s="75"/>
      <c r="P146" s="205">
        <f>O146*H146</f>
        <v>0</v>
      </c>
      <c r="Q146" s="205">
        <v>0</v>
      </c>
      <c r="R146" s="205">
        <f>Q146*H146</f>
        <v>0</v>
      </c>
      <c r="S146" s="205">
        <v>0</v>
      </c>
      <c r="T146" s="20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7" t="s">
        <v>162</v>
      </c>
      <c r="AT146" s="207" t="s">
        <v>158</v>
      </c>
      <c r="AU146" s="207" t="s">
        <v>134</v>
      </c>
      <c r="AY146" s="15" t="s">
        <v>155</v>
      </c>
      <c r="BE146" s="125">
        <f>IF(N146="základná",J146,0)</f>
        <v>0</v>
      </c>
      <c r="BF146" s="125">
        <f>IF(N146="znížená",J146,0)</f>
        <v>0</v>
      </c>
      <c r="BG146" s="125">
        <f>IF(N146="zákl. prenesená",J146,0)</f>
        <v>0</v>
      </c>
      <c r="BH146" s="125">
        <f>IF(N146="zníž. prenesená",J146,0)</f>
        <v>0</v>
      </c>
      <c r="BI146" s="125">
        <f>IF(N146="nulová",J146,0)</f>
        <v>0</v>
      </c>
      <c r="BJ146" s="15" t="s">
        <v>134</v>
      </c>
      <c r="BK146" s="125">
        <f>ROUND(I146*H146,2)</f>
        <v>0</v>
      </c>
      <c r="BL146" s="15" t="s">
        <v>162</v>
      </c>
      <c r="BM146" s="207" t="s">
        <v>265</v>
      </c>
    </row>
    <row r="147" s="2" customFormat="1" ht="16.5" customHeight="1">
      <c r="A147" s="36"/>
      <c r="B147" s="164"/>
      <c r="C147" s="195" t="s">
        <v>362</v>
      </c>
      <c r="D147" s="195" t="s">
        <v>158</v>
      </c>
      <c r="E147" s="196" t="s">
        <v>1009</v>
      </c>
      <c r="F147" s="197" t="s">
        <v>1010</v>
      </c>
      <c r="G147" s="198" t="s">
        <v>161</v>
      </c>
      <c r="H147" s="199">
        <v>26.600000000000001</v>
      </c>
      <c r="I147" s="200"/>
      <c r="J147" s="201">
        <f>ROUND(I147*H147,2)</f>
        <v>0</v>
      </c>
      <c r="K147" s="202"/>
      <c r="L147" s="37"/>
      <c r="M147" s="203" t="s">
        <v>1</v>
      </c>
      <c r="N147" s="204" t="s">
        <v>44</v>
      </c>
      <c r="O147" s="75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7" t="s">
        <v>162</v>
      </c>
      <c r="AT147" s="207" t="s">
        <v>158</v>
      </c>
      <c r="AU147" s="207" t="s">
        <v>134</v>
      </c>
      <c r="AY147" s="15" t="s">
        <v>155</v>
      </c>
      <c r="BE147" s="125">
        <f>IF(N147="základná",J147,0)</f>
        <v>0</v>
      </c>
      <c r="BF147" s="125">
        <f>IF(N147="znížená",J147,0)</f>
        <v>0</v>
      </c>
      <c r="BG147" s="125">
        <f>IF(N147="zákl. prenesená",J147,0)</f>
        <v>0</v>
      </c>
      <c r="BH147" s="125">
        <f>IF(N147="zníž. prenesená",J147,0)</f>
        <v>0</v>
      </c>
      <c r="BI147" s="125">
        <f>IF(N147="nulová",J147,0)</f>
        <v>0</v>
      </c>
      <c r="BJ147" s="15" t="s">
        <v>134</v>
      </c>
      <c r="BK147" s="125">
        <f>ROUND(I147*H147,2)</f>
        <v>0</v>
      </c>
      <c r="BL147" s="15" t="s">
        <v>162</v>
      </c>
      <c r="BM147" s="207" t="s">
        <v>273</v>
      </c>
    </row>
    <row r="148" s="2" customFormat="1" ht="16.5" customHeight="1">
      <c r="A148" s="36"/>
      <c r="B148" s="164"/>
      <c r="C148" s="195" t="s">
        <v>240</v>
      </c>
      <c r="D148" s="195" t="s">
        <v>158</v>
      </c>
      <c r="E148" s="196" t="s">
        <v>1011</v>
      </c>
      <c r="F148" s="197" t="s">
        <v>1012</v>
      </c>
      <c r="G148" s="198" t="s">
        <v>161</v>
      </c>
      <c r="H148" s="199">
        <v>26.600000000000001</v>
      </c>
      <c r="I148" s="200"/>
      <c r="J148" s="201">
        <f>ROUND(I148*H148,2)</f>
        <v>0</v>
      </c>
      <c r="K148" s="202"/>
      <c r="L148" s="37"/>
      <c r="M148" s="203" t="s">
        <v>1</v>
      </c>
      <c r="N148" s="204" t="s">
        <v>44</v>
      </c>
      <c r="O148" s="75"/>
      <c r="P148" s="205">
        <f>O148*H148</f>
        <v>0</v>
      </c>
      <c r="Q148" s="205">
        <v>0</v>
      </c>
      <c r="R148" s="205">
        <f>Q148*H148</f>
        <v>0</v>
      </c>
      <c r="S148" s="205">
        <v>0</v>
      </c>
      <c r="T148" s="20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7" t="s">
        <v>162</v>
      </c>
      <c r="AT148" s="207" t="s">
        <v>158</v>
      </c>
      <c r="AU148" s="207" t="s">
        <v>134</v>
      </c>
      <c r="AY148" s="15" t="s">
        <v>155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134</v>
      </c>
      <c r="BK148" s="125">
        <f>ROUND(I148*H148,2)</f>
        <v>0</v>
      </c>
      <c r="BL148" s="15" t="s">
        <v>162</v>
      </c>
      <c r="BM148" s="207" t="s">
        <v>281</v>
      </c>
    </row>
    <row r="149" s="2" customFormat="1" ht="21.75" customHeight="1">
      <c r="A149" s="36"/>
      <c r="B149" s="164"/>
      <c r="C149" s="195" t="s">
        <v>244</v>
      </c>
      <c r="D149" s="195" t="s">
        <v>158</v>
      </c>
      <c r="E149" s="196" t="s">
        <v>1013</v>
      </c>
      <c r="F149" s="197" t="s">
        <v>1014</v>
      </c>
      <c r="G149" s="198" t="s">
        <v>161</v>
      </c>
      <c r="H149" s="199">
        <v>20</v>
      </c>
      <c r="I149" s="200"/>
      <c r="J149" s="201">
        <f>ROUND(I149*H149,2)</f>
        <v>0</v>
      </c>
      <c r="K149" s="202"/>
      <c r="L149" s="37"/>
      <c r="M149" s="203" t="s">
        <v>1</v>
      </c>
      <c r="N149" s="204" t="s">
        <v>44</v>
      </c>
      <c r="O149" s="75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7" t="s">
        <v>162</v>
      </c>
      <c r="AT149" s="207" t="s">
        <v>158</v>
      </c>
      <c r="AU149" s="207" t="s">
        <v>134</v>
      </c>
      <c r="AY149" s="15" t="s">
        <v>155</v>
      </c>
      <c r="BE149" s="125">
        <f>IF(N149="základná",J149,0)</f>
        <v>0</v>
      </c>
      <c r="BF149" s="125">
        <f>IF(N149="znížená",J149,0)</f>
        <v>0</v>
      </c>
      <c r="BG149" s="125">
        <f>IF(N149="zákl. prenesená",J149,0)</f>
        <v>0</v>
      </c>
      <c r="BH149" s="125">
        <f>IF(N149="zníž. prenesená",J149,0)</f>
        <v>0</v>
      </c>
      <c r="BI149" s="125">
        <f>IF(N149="nulová",J149,0)</f>
        <v>0</v>
      </c>
      <c r="BJ149" s="15" t="s">
        <v>134</v>
      </c>
      <c r="BK149" s="125">
        <f>ROUND(I149*H149,2)</f>
        <v>0</v>
      </c>
      <c r="BL149" s="15" t="s">
        <v>162</v>
      </c>
      <c r="BM149" s="207" t="s">
        <v>256</v>
      </c>
    </row>
    <row r="150" s="12" customFormat="1" ht="22.8" customHeight="1">
      <c r="A150" s="12"/>
      <c r="B150" s="183"/>
      <c r="C150" s="12"/>
      <c r="D150" s="184" t="s">
        <v>77</v>
      </c>
      <c r="E150" s="193" t="s">
        <v>162</v>
      </c>
      <c r="F150" s="193" t="s">
        <v>1015</v>
      </c>
      <c r="G150" s="12"/>
      <c r="H150" s="12"/>
      <c r="I150" s="186"/>
      <c r="J150" s="194">
        <f>BK150</f>
        <v>0</v>
      </c>
      <c r="K150" s="12"/>
      <c r="L150" s="183"/>
      <c r="M150" s="187"/>
      <c r="N150" s="188"/>
      <c r="O150" s="188"/>
      <c r="P150" s="189">
        <f>P151</f>
        <v>0</v>
      </c>
      <c r="Q150" s="188"/>
      <c r="R150" s="189">
        <f>R151</f>
        <v>50.294482000000002</v>
      </c>
      <c r="S150" s="188"/>
      <c r="T150" s="190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84" t="s">
        <v>86</v>
      </c>
      <c r="AT150" s="191" t="s">
        <v>77</v>
      </c>
      <c r="AU150" s="191" t="s">
        <v>86</v>
      </c>
      <c r="AY150" s="184" t="s">
        <v>155</v>
      </c>
      <c r="BK150" s="192">
        <f>BK151</f>
        <v>0</v>
      </c>
    </row>
    <row r="151" s="2" customFormat="1" ht="21.75" customHeight="1">
      <c r="A151" s="36"/>
      <c r="B151" s="164"/>
      <c r="C151" s="195" t="s">
        <v>248</v>
      </c>
      <c r="D151" s="195" t="s">
        <v>158</v>
      </c>
      <c r="E151" s="196" t="s">
        <v>1016</v>
      </c>
      <c r="F151" s="197" t="s">
        <v>1017</v>
      </c>
      <c r="G151" s="198" t="s">
        <v>161</v>
      </c>
      <c r="H151" s="199">
        <v>26.600000000000001</v>
      </c>
      <c r="I151" s="200"/>
      <c r="J151" s="201">
        <f>ROUND(I151*H151,2)</f>
        <v>0</v>
      </c>
      <c r="K151" s="202"/>
      <c r="L151" s="37"/>
      <c r="M151" s="203" t="s">
        <v>1</v>
      </c>
      <c r="N151" s="204" t="s">
        <v>44</v>
      </c>
      <c r="O151" s="75"/>
      <c r="P151" s="205">
        <f>O151*H151</f>
        <v>0</v>
      </c>
      <c r="Q151" s="205">
        <v>1.8907700000000001</v>
      </c>
      <c r="R151" s="205">
        <f>Q151*H151</f>
        <v>50.294482000000002</v>
      </c>
      <c r="S151" s="205">
        <v>0</v>
      </c>
      <c r="T151" s="20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7" t="s">
        <v>162</v>
      </c>
      <c r="AT151" s="207" t="s">
        <v>158</v>
      </c>
      <c r="AU151" s="207" t="s">
        <v>134</v>
      </c>
      <c r="AY151" s="15" t="s">
        <v>155</v>
      </c>
      <c r="BE151" s="125">
        <f>IF(N151="základná",J151,0)</f>
        <v>0</v>
      </c>
      <c r="BF151" s="125">
        <f>IF(N151="znížená",J151,0)</f>
        <v>0</v>
      </c>
      <c r="BG151" s="125">
        <f>IF(N151="zákl. prenesená",J151,0)</f>
        <v>0</v>
      </c>
      <c r="BH151" s="125">
        <f>IF(N151="zníž. prenesená",J151,0)</f>
        <v>0</v>
      </c>
      <c r="BI151" s="125">
        <f>IF(N151="nulová",J151,0)</f>
        <v>0</v>
      </c>
      <c r="BJ151" s="15" t="s">
        <v>134</v>
      </c>
      <c r="BK151" s="125">
        <f>ROUND(I151*H151,2)</f>
        <v>0</v>
      </c>
      <c r="BL151" s="15" t="s">
        <v>162</v>
      </c>
      <c r="BM151" s="207" t="s">
        <v>287</v>
      </c>
    </row>
    <row r="152" s="12" customFormat="1" ht="22.8" customHeight="1">
      <c r="A152" s="12"/>
      <c r="B152" s="183"/>
      <c r="C152" s="12"/>
      <c r="D152" s="184" t="s">
        <v>77</v>
      </c>
      <c r="E152" s="193" t="s">
        <v>244</v>
      </c>
      <c r="F152" s="193" t="s">
        <v>1018</v>
      </c>
      <c r="G152" s="12"/>
      <c r="H152" s="12"/>
      <c r="I152" s="186"/>
      <c r="J152" s="194">
        <f>BK152</f>
        <v>0</v>
      </c>
      <c r="K152" s="12"/>
      <c r="L152" s="183"/>
      <c r="M152" s="187"/>
      <c r="N152" s="188"/>
      <c r="O152" s="188"/>
      <c r="P152" s="189">
        <f>SUM(P153:P167)</f>
        <v>0</v>
      </c>
      <c r="Q152" s="188"/>
      <c r="R152" s="189">
        <f>SUM(R153:R167)</f>
        <v>1.4951599999999998</v>
      </c>
      <c r="S152" s="188"/>
      <c r="T152" s="190">
        <f>SUM(T153:T167)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84" t="s">
        <v>86</v>
      </c>
      <c r="AT152" s="191" t="s">
        <v>77</v>
      </c>
      <c r="AU152" s="191" t="s">
        <v>86</v>
      </c>
      <c r="AY152" s="184" t="s">
        <v>155</v>
      </c>
      <c r="BK152" s="192">
        <f>SUM(BK153:BK167)</f>
        <v>0</v>
      </c>
    </row>
    <row r="153" s="2" customFormat="1" ht="21.75" customHeight="1">
      <c r="A153" s="36"/>
      <c r="B153" s="164"/>
      <c r="C153" s="195" t="s">
        <v>265</v>
      </c>
      <c r="D153" s="195" t="s">
        <v>158</v>
      </c>
      <c r="E153" s="196" t="s">
        <v>1019</v>
      </c>
      <c r="F153" s="197" t="s">
        <v>1020</v>
      </c>
      <c r="G153" s="198" t="s">
        <v>500</v>
      </c>
      <c r="H153" s="199">
        <v>12</v>
      </c>
      <c r="I153" s="200"/>
      <c r="J153" s="201">
        <f>ROUND(I153*H153,2)</f>
        <v>0</v>
      </c>
      <c r="K153" s="202"/>
      <c r="L153" s="37"/>
      <c r="M153" s="203" t="s">
        <v>1</v>
      </c>
      <c r="N153" s="204" t="s">
        <v>44</v>
      </c>
      <c r="O153" s="75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7" t="s">
        <v>162</v>
      </c>
      <c r="AT153" s="207" t="s">
        <v>158</v>
      </c>
      <c r="AU153" s="207" t="s">
        <v>134</v>
      </c>
      <c r="AY153" s="15" t="s">
        <v>155</v>
      </c>
      <c r="BE153" s="125">
        <f>IF(N153="základná",J153,0)</f>
        <v>0</v>
      </c>
      <c r="BF153" s="125">
        <f>IF(N153="znížená",J153,0)</f>
        <v>0</v>
      </c>
      <c r="BG153" s="125">
        <f>IF(N153="zákl. prenesená",J153,0)</f>
        <v>0</v>
      </c>
      <c r="BH153" s="125">
        <f>IF(N153="zníž. prenesená",J153,0)</f>
        <v>0</v>
      </c>
      <c r="BI153" s="125">
        <f>IF(N153="nulová",J153,0)</f>
        <v>0</v>
      </c>
      <c r="BJ153" s="15" t="s">
        <v>134</v>
      </c>
      <c r="BK153" s="125">
        <f>ROUND(I153*H153,2)</f>
        <v>0</v>
      </c>
      <c r="BL153" s="15" t="s">
        <v>162</v>
      </c>
      <c r="BM153" s="207" t="s">
        <v>7</v>
      </c>
    </row>
    <row r="154" s="2" customFormat="1" ht="21.75" customHeight="1">
      <c r="A154" s="36"/>
      <c r="B154" s="164"/>
      <c r="C154" s="222" t="s">
        <v>269</v>
      </c>
      <c r="D154" s="222" t="s">
        <v>366</v>
      </c>
      <c r="E154" s="223" t="s">
        <v>1021</v>
      </c>
      <c r="F154" s="224" t="s">
        <v>1022</v>
      </c>
      <c r="G154" s="225" t="s">
        <v>500</v>
      </c>
      <c r="H154" s="226">
        <v>12</v>
      </c>
      <c r="I154" s="227"/>
      <c r="J154" s="228">
        <f>ROUND(I154*H154,2)</f>
        <v>0</v>
      </c>
      <c r="K154" s="229"/>
      <c r="L154" s="230"/>
      <c r="M154" s="231" t="s">
        <v>1</v>
      </c>
      <c r="N154" s="232" t="s">
        <v>44</v>
      </c>
      <c r="O154" s="75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7" t="s">
        <v>244</v>
      </c>
      <c r="AT154" s="207" t="s">
        <v>366</v>
      </c>
      <c r="AU154" s="207" t="s">
        <v>134</v>
      </c>
      <c r="AY154" s="15" t="s">
        <v>155</v>
      </c>
      <c r="BE154" s="125">
        <f>IF(N154="základná",J154,0)</f>
        <v>0</v>
      </c>
      <c r="BF154" s="125">
        <f>IF(N154="znížená",J154,0)</f>
        <v>0</v>
      </c>
      <c r="BG154" s="125">
        <f>IF(N154="zákl. prenesená",J154,0)</f>
        <v>0</v>
      </c>
      <c r="BH154" s="125">
        <f>IF(N154="zníž. prenesená",J154,0)</f>
        <v>0</v>
      </c>
      <c r="BI154" s="125">
        <f>IF(N154="nulová",J154,0)</f>
        <v>0</v>
      </c>
      <c r="BJ154" s="15" t="s">
        <v>134</v>
      </c>
      <c r="BK154" s="125">
        <f>ROUND(I154*H154,2)</f>
        <v>0</v>
      </c>
      <c r="BL154" s="15" t="s">
        <v>162</v>
      </c>
      <c r="BM154" s="207" t="s">
        <v>230</v>
      </c>
    </row>
    <row r="155" s="2" customFormat="1" ht="33" customHeight="1">
      <c r="A155" s="36"/>
      <c r="B155" s="164"/>
      <c r="C155" s="195" t="s">
        <v>273</v>
      </c>
      <c r="D155" s="195" t="s">
        <v>158</v>
      </c>
      <c r="E155" s="196" t="s">
        <v>1023</v>
      </c>
      <c r="F155" s="197" t="s">
        <v>1024</v>
      </c>
      <c r="G155" s="198" t="s">
        <v>500</v>
      </c>
      <c r="H155" s="199">
        <v>61.899999999999999</v>
      </c>
      <c r="I155" s="200"/>
      <c r="J155" s="201">
        <f>ROUND(I155*H155,2)</f>
        <v>0</v>
      </c>
      <c r="K155" s="202"/>
      <c r="L155" s="37"/>
      <c r="M155" s="203" t="s">
        <v>1</v>
      </c>
      <c r="N155" s="204" t="s">
        <v>44</v>
      </c>
      <c r="O155" s="75"/>
      <c r="P155" s="205">
        <f>O155*H155</f>
        <v>0</v>
      </c>
      <c r="Q155" s="205">
        <v>0</v>
      </c>
      <c r="R155" s="205">
        <f>Q155*H155</f>
        <v>0</v>
      </c>
      <c r="S155" s="205">
        <v>0</v>
      </c>
      <c r="T155" s="20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7" t="s">
        <v>162</v>
      </c>
      <c r="AT155" s="207" t="s">
        <v>158</v>
      </c>
      <c r="AU155" s="207" t="s">
        <v>134</v>
      </c>
      <c r="AY155" s="15" t="s">
        <v>155</v>
      </c>
      <c r="BE155" s="125">
        <f>IF(N155="základná",J155,0)</f>
        <v>0</v>
      </c>
      <c r="BF155" s="125">
        <f>IF(N155="znížená",J155,0)</f>
        <v>0</v>
      </c>
      <c r="BG155" s="125">
        <f>IF(N155="zákl. prenesená",J155,0)</f>
        <v>0</v>
      </c>
      <c r="BH155" s="125">
        <f>IF(N155="zníž. prenesená",J155,0)</f>
        <v>0</v>
      </c>
      <c r="BI155" s="125">
        <f>IF(N155="nulová",J155,0)</f>
        <v>0</v>
      </c>
      <c r="BJ155" s="15" t="s">
        <v>134</v>
      </c>
      <c r="BK155" s="125">
        <f>ROUND(I155*H155,2)</f>
        <v>0</v>
      </c>
      <c r="BL155" s="15" t="s">
        <v>162</v>
      </c>
      <c r="BM155" s="207" t="s">
        <v>164</v>
      </c>
    </row>
    <row r="156" s="2" customFormat="1" ht="21.75" customHeight="1">
      <c r="A156" s="36"/>
      <c r="B156" s="164"/>
      <c r="C156" s="222" t="s">
        <v>277</v>
      </c>
      <c r="D156" s="222" t="s">
        <v>366</v>
      </c>
      <c r="E156" s="223" t="s">
        <v>1025</v>
      </c>
      <c r="F156" s="224" t="s">
        <v>1026</v>
      </c>
      <c r="G156" s="225" t="s">
        <v>1027</v>
      </c>
      <c r="H156" s="226">
        <v>3</v>
      </c>
      <c r="I156" s="227"/>
      <c r="J156" s="228">
        <f>ROUND(I156*H156,2)</f>
        <v>0</v>
      </c>
      <c r="K156" s="229"/>
      <c r="L156" s="230"/>
      <c r="M156" s="231" t="s">
        <v>1</v>
      </c>
      <c r="N156" s="232" t="s">
        <v>44</v>
      </c>
      <c r="O156" s="75"/>
      <c r="P156" s="205">
        <f>O156*H156</f>
        <v>0</v>
      </c>
      <c r="Q156" s="205">
        <v>0.0074999999999999997</v>
      </c>
      <c r="R156" s="205">
        <f>Q156*H156</f>
        <v>0.022499999999999999</v>
      </c>
      <c r="S156" s="205">
        <v>0</v>
      </c>
      <c r="T156" s="20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7" t="s">
        <v>244</v>
      </c>
      <c r="AT156" s="207" t="s">
        <v>366</v>
      </c>
      <c r="AU156" s="207" t="s">
        <v>134</v>
      </c>
      <c r="AY156" s="15" t="s">
        <v>155</v>
      </c>
      <c r="BE156" s="125">
        <f>IF(N156="základná",J156,0)</f>
        <v>0</v>
      </c>
      <c r="BF156" s="125">
        <f>IF(N156="znížená",J156,0)</f>
        <v>0</v>
      </c>
      <c r="BG156" s="125">
        <f>IF(N156="zákl. prenesená",J156,0)</f>
        <v>0</v>
      </c>
      <c r="BH156" s="125">
        <f>IF(N156="zníž. prenesená",J156,0)</f>
        <v>0</v>
      </c>
      <c r="BI156" s="125">
        <f>IF(N156="nulová",J156,0)</f>
        <v>0</v>
      </c>
      <c r="BJ156" s="15" t="s">
        <v>134</v>
      </c>
      <c r="BK156" s="125">
        <f>ROUND(I156*H156,2)</f>
        <v>0</v>
      </c>
      <c r="BL156" s="15" t="s">
        <v>162</v>
      </c>
      <c r="BM156" s="207" t="s">
        <v>302</v>
      </c>
    </row>
    <row r="157" s="2" customFormat="1" ht="21.75" customHeight="1">
      <c r="A157" s="36"/>
      <c r="B157" s="164"/>
      <c r="C157" s="222" t="s">
        <v>281</v>
      </c>
      <c r="D157" s="222" t="s">
        <v>366</v>
      </c>
      <c r="E157" s="223" t="s">
        <v>1028</v>
      </c>
      <c r="F157" s="224" t="s">
        <v>1029</v>
      </c>
      <c r="G157" s="225" t="s">
        <v>1027</v>
      </c>
      <c r="H157" s="226">
        <v>12</v>
      </c>
      <c r="I157" s="227"/>
      <c r="J157" s="228">
        <f>ROUND(I157*H157,2)</f>
        <v>0</v>
      </c>
      <c r="K157" s="229"/>
      <c r="L157" s="230"/>
      <c r="M157" s="231" t="s">
        <v>1</v>
      </c>
      <c r="N157" s="232" t="s">
        <v>44</v>
      </c>
      <c r="O157" s="75"/>
      <c r="P157" s="205">
        <f>O157*H157</f>
        <v>0</v>
      </c>
      <c r="Q157" s="205">
        <v>0.010500000000000001</v>
      </c>
      <c r="R157" s="205">
        <f>Q157*H157</f>
        <v>0.126</v>
      </c>
      <c r="S157" s="205">
        <v>0</v>
      </c>
      <c r="T157" s="20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7" t="s">
        <v>244</v>
      </c>
      <c r="AT157" s="207" t="s">
        <v>366</v>
      </c>
      <c r="AU157" s="207" t="s">
        <v>134</v>
      </c>
      <c r="AY157" s="15" t="s">
        <v>155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5" t="s">
        <v>134</v>
      </c>
      <c r="BK157" s="125">
        <f>ROUND(I157*H157,2)</f>
        <v>0</v>
      </c>
      <c r="BL157" s="15" t="s">
        <v>162</v>
      </c>
      <c r="BM157" s="207" t="s">
        <v>180</v>
      </c>
    </row>
    <row r="158" s="2" customFormat="1" ht="21.75" customHeight="1">
      <c r="A158" s="36"/>
      <c r="B158" s="164"/>
      <c r="C158" s="195" t="s">
        <v>252</v>
      </c>
      <c r="D158" s="195" t="s">
        <v>158</v>
      </c>
      <c r="E158" s="196" t="s">
        <v>1030</v>
      </c>
      <c r="F158" s="197" t="s">
        <v>1031</v>
      </c>
      <c r="G158" s="198" t="s">
        <v>1027</v>
      </c>
      <c r="H158" s="199">
        <v>2</v>
      </c>
      <c r="I158" s="200"/>
      <c r="J158" s="201">
        <f>ROUND(I158*H158,2)</f>
        <v>0</v>
      </c>
      <c r="K158" s="202"/>
      <c r="L158" s="37"/>
      <c r="M158" s="203" t="s">
        <v>1</v>
      </c>
      <c r="N158" s="204" t="s">
        <v>44</v>
      </c>
      <c r="O158" s="75"/>
      <c r="P158" s="205">
        <f>O158*H158</f>
        <v>0</v>
      </c>
      <c r="Q158" s="205">
        <v>0.021420000000000002</v>
      </c>
      <c r="R158" s="205">
        <f>Q158*H158</f>
        <v>0.042840000000000003</v>
      </c>
      <c r="S158" s="205">
        <v>0</v>
      </c>
      <c r="T158" s="20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7" t="s">
        <v>162</v>
      </c>
      <c r="AT158" s="207" t="s">
        <v>158</v>
      </c>
      <c r="AU158" s="207" t="s">
        <v>134</v>
      </c>
      <c r="AY158" s="15" t="s">
        <v>155</v>
      </c>
      <c r="BE158" s="125">
        <f>IF(N158="základná",J158,0)</f>
        <v>0</v>
      </c>
      <c r="BF158" s="125">
        <f>IF(N158="znížená",J158,0)</f>
        <v>0</v>
      </c>
      <c r="BG158" s="125">
        <f>IF(N158="zákl. prenesená",J158,0)</f>
        <v>0</v>
      </c>
      <c r="BH158" s="125">
        <f>IF(N158="zníž. prenesená",J158,0)</f>
        <v>0</v>
      </c>
      <c r="BI158" s="125">
        <f>IF(N158="nulová",J158,0)</f>
        <v>0</v>
      </c>
      <c r="BJ158" s="15" t="s">
        <v>134</v>
      </c>
      <c r="BK158" s="125">
        <f>ROUND(I158*H158,2)</f>
        <v>0</v>
      </c>
      <c r="BL158" s="15" t="s">
        <v>162</v>
      </c>
      <c r="BM158" s="207" t="s">
        <v>188</v>
      </c>
    </row>
    <row r="159" s="2" customFormat="1" ht="21.75" customHeight="1">
      <c r="A159" s="36"/>
      <c r="B159" s="164"/>
      <c r="C159" s="222" t="s">
        <v>256</v>
      </c>
      <c r="D159" s="222" t="s">
        <v>366</v>
      </c>
      <c r="E159" s="223" t="s">
        <v>1032</v>
      </c>
      <c r="F159" s="224" t="s">
        <v>1033</v>
      </c>
      <c r="G159" s="225" t="s">
        <v>1027</v>
      </c>
      <c r="H159" s="226">
        <v>1</v>
      </c>
      <c r="I159" s="227"/>
      <c r="J159" s="228">
        <f>ROUND(I159*H159,2)</f>
        <v>0</v>
      </c>
      <c r="K159" s="229"/>
      <c r="L159" s="230"/>
      <c r="M159" s="231" t="s">
        <v>1</v>
      </c>
      <c r="N159" s="232" t="s">
        <v>44</v>
      </c>
      <c r="O159" s="75"/>
      <c r="P159" s="205">
        <f>O159*H159</f>
        <v>0</v>
      </c>
      <c r="Q159" s="205">
        <v>0.35999999999999999</v>
      </c>
      <c r="R159" s="205">
        <f>Q159*H159</f>
        <v>0.35999999999999999</v>
      </c>
      <c r="S159" s="205">
        <v>0</v>
      </c>
      <c r="T159" s="20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7" t="s">
        <v>244</v>
      </c>
      <c r="AT159" s="207" t="s">
        <v>366</v>
      </c>
      <c r="AU159" s="207" t="s">
        <v>134</v>
      </c>
      <c r="AY159" s="15" t="s">
        <v>155</v>
      </c>
      <c r="BE159" s="125">
        <f>IF(N159="základná",J159,0)</f>
        <v>0</v>
      </c>
      <c r="BF159" s="125">
        <f>IF(N159="znížená",J159,0)</f>
        <v>0</v>
      </c>
      <c r="BG159" s="125">
        <f>IF(N159="zákl. prenesená",J159,0)</f>
        <v>0</v>
      </c>
      <c r="BH159" s="125">
        <f>IF(N159="zníž. prenesená",J159,0)</f>
        <v>0</v>
      </c>
      <c r="BI159" s="125">
        <f>IF(N159="nulová",J159,0)</f>
        <v>0</v>
      </c>
      <c r="BJ159" s="15" t="s">
        <v>134</v>
      </c>
      <c r="BK159" s="125">
        <f>ROUND(I159*H159,2)</f>
        <v>0</v>
      </c>
      <c r="BL159" s="15" t="s">
        <v>162</v>
      </c>
      <c r="BM159" s="207" t="s">
        <v>197</v>
      </c>
    </row>
    <row r="160" s="2" customFormat="1" ht="16.5" customHeight="1">
      <c r="A160" s="36"/>
      <c r="B160" s="164"/>
      <c r="C160" s="222" t="s">
        <v>260</v>
      </c>
      <c r="D160" s="222" t="s">
        <v>366</v>
      </c>
      <c r="E160" s="223" t="s">
        <v>1034</v>
      </c>
      <c r="F160" s="224" t="s">
        <v>1035</v>
      </c>
      <c r="G160" s="225" t="s">
        <v>1027</v>
      </c>
      <c r="H160" s="226">
        <v>1</v>
      </c>
      <c r="I160" s="227"/>
      <c r="J160" s="228">
        <f>ROUND(I160*H160,2)</f>
        <v>0</v>
      </c>
      <c r="K160" s="229"/>
      <c r="L160" s="230"/>
      <c r="M160" s="231" t="s">
        <v>1</v>
      </c>
      <c r="N160" s="232" t="s">
        <v>44</v>
      </c>
      <c r="O160" s="75"/>
      <c r="P160" s="205">
        <f>O160*H160</f>
        <v>0</v>
      </c>
      <c r="Q160" s="205">
        <v>0.13500000000000001</v>
      </c>
      <c r="R160" s="205">
        <f>Q160*H160</f>
        <v>0.13500000000000001</v>
      </c>
      <c r="S160" s="205">
        <v>0</v>
      </c>
      <c r="T160" s="20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7" t="s">
        <v>244</v>
      </c>
      <c r="AT160" s="207" t="s">
        <v>366</v>
      </c>
      <c r="AU160" s="207" t="s">
        <v>134</v>
      </c>
      <c r="AY160" s="15" t="s">
        <v>155</v>
      </c>
      <c r="BE160" s="125">
        <f>IF(N160="základná",J160,0)</f>
        <v>0</v>
      </c>
      <c r="BF160" s="125">
        <f>IF(N160="znížená",J160,0)</f>
        <v>0</v>
      </c>
      <c r="BG160" s="125">
        <f>IF(N160="zákl. prenesená",J160,0)</f>
        <v>0</v>
      </c>
      <c r="BH160" s="125">
        <f>IF(N160="zníž. prenesená",J160,0)</f>
        <v>0</v>
      </c>
      <c r="BI160" s="125">
        <f>IF(N160="nulová",J160,0)</f>
        <v>0</v>
      </c>
      <c r="BJ160" s="15" t="s">
        <v>134</v>
      </c>
      <c r="BK160" s="125">
        <f>ROUND(I160*H160,2)</f>
        <v>0</v>
      </c>
      <c r="BL160" s="15" t="s">
        <v>162</v>
      </c>
      <c r="BM160" s="207" t="s">
        <v>172</v>
      </c>
    </row>
    <row r="161" s="2" customFormat="1" ht="16.5" customHeight="1">
      <c r="A161" s="36"/>
      <c r="B161" s="164"/>
      <c r="C161" s="222" t="s">
        <v>287</v>
      </c>
      <c r="D161" s="222" t="s">
        <v>366</v>
      </c>
      <c r="E161" s="223" t="s">
        <v>1036</v>
      </c>
      <c r="F161" s="224" t="s">
        <v>1037</v>
      </c>
      <c r="G161" s="225" t="s">
        <v>1027</v>
      </c>
      <c r="H161" s="226">
        <v>2</v>
      </c>
      <c r="I161" s="227"/>
      <c r="J161" s="228">
        <f>ROUND(I161*H161,2)</f>
        <v>0</v>
      </c>
      <c r="K161" s="229"/>
      <c r="L161" s="230"/>
      <c r="M161" s="231" t="s">
        <v>1</v>
      </c>
      <c r="N161" s="232" t="s">
        <v>44</v>
      </c>
      <c r="O161" s="75"/>
      <c r="P161" s="205">
        <f>O161*H161</f>
        <v>0</v>
      </c>
      <c r="Q161" s="205">
        <v>0.20499999999999999</v>
      </c>
      <c r="R161" s="205">
        <f>Q161*H161</f>
        <v>0.40999999999999998</v>
      </c>
      <c r="S161" s="205">
        <v>0</v>
      </c>
      <c r="T161" s="20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7" t="s">
        <v>244</v>
      </c>
      <c r="AT161" s="207" t="s">
        <v>366</v>
      </c>
      <c r="AU161" s="207" t="s">
        <v>134</v>
      </c>
      <c r="AY161" s="15" t="s">
        <v>155</v>
      </c>
      <c r="BE161" s="125">
        <f>IF(N161="základná",J161,0)</f>
        <v>0</v>
      </c>
      <c r="BF161" s="125">
        <f>IF(N161="znížená",J161,0)</f>
        <v>0</v>
      </c>
      <c r="BG161" s="125">
        <f>IF(N161="zákl. prenesená",J161,0)</f>
        <v>0</v>
      </c>
      <c r="BH161" s="125">
        <f>IF(N161="zníž. prenesená",J161,0)</f>
        <v>0</v>
      </c>
      <c r="BI161" s="125">
        <f>IF(N161="nulová",J161,0)</f>
        <v>0</v>
      </c>
      <c r="BJ161" s="15" t="s">
        <v>134</v>
      </c>
      <c r="BK161" s="125">
        <f>ROUND(I161*H161,2)</f>
        <v>0</v>
      </c>
      <c r="BL161" s="15" t="s">
        <v>162</v>
      </c>
      <c r="BM161" s="207" t="s">
        <v>210</v>
      </c>
    </row>
    <row r="162" s="2" customFormat="1" ht="16.5" customHeight="1">
      <c r="A162" s="36"/>
      <c r="B162" s="164"/>
      <c r="C162" s="222" t="s">
        <v>214</v>
      </c>
      <c r="D162" s="222" t="s">
        <v>366</v>
      </c>
      <c r="E162" s="223" t="s">
        <v>1038</v>
      </c>
      <c r="F162" s="224" t="s">
        <v>1039</v>
      </c>
      <c r="G162" s="225" t="s">
        <v>1027</v>
      </c>
      <c r="H162" s="226">
        <v>1</v>
      </c>
      <c r="I162" s="227"/>
      <c r="J162" s="228">
        <f>ROUND(I162*H162,2)</f>
        <v>0</v>
      </c>
      <c r="K162" s="229"/>
      <c r="L162" s="230"/>
      <c r="M162" s="231" t="s">
        <v>1</v>
      </c>
      <c r="N162" s="232" t="s">
        <v>44</v>
      </c>
      <c r="O162" s="75"/>
      <c r="P162" s="205">
        <f>O162*H162</f>
        <v>0</v>
      </c>
      <c r="Q162" s="205">
        <v>0.36599999999999999</v>
      </c>
      <c r="R162" s="205">
        <f>Q162*H162</f>
        <v>0.36599999999999999</v>
      </c>
      <c r="S162" s="205">
        <v>0</v>
      </c>
      <c r="T162" s="20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7" t="s">
        <v>244</v>
      </c>
      <c r="AT162" s="207" t="s">
        <v>366</v>
      </c>
      <c r="AU162" s="207" t="s">
        <v>134</v>
      </c>
      <c r="AY162" s="15" t="s">
        <v>155</v>
      </c>
      <c r="BE162" s="125">
        <f>IF(N162="základná",J162,0)</f>
        <v>0</v>
      </c>
      <c r="BF162" s="125">
        <f>IF(N162="znížená",J162,0)</f>
        <v>0</v>
      </c>
      <c r="BG162" s="125">
        <f>IF(N162="zákl. prenesená",J162,0)</f>
        <v>0</v>
      </c>
      <c r="BH162" s="125">
        <f>IF(N162="zníž. prenesená",J162,0)</f>
        <v>0</v>
      </c>
      <c r="BI162" s="125">
        <f>IF(N162="nulová",J162,0)</f>
        <v>0</v>
      </c>
      <c r="BJ162" s="15" t="s">
        <v>134</v>
      </c>
      <c r="BK162" s="125">
        <f>ROUND(I162*H162,2)</f>
        <v>0</v>
      </c>
      <c r="BL162" s="15" t="s">
        <v>162</v>
      </c>
      <c r="BM162" s="207" t="s">
        <v>202</v>
      </c>
    </row>
    <row r="163" s="2" customFormat="1" ht="21.75" customHeight="1">
      <c r="A163" s="36"/>
      <c r="B163" s="164"/>
      <c r="C163" s="195" t="s">
        <v>7</v>
      </c>
      <c r="D163" s="195" t="s">
        <v>158</v>
      </c>
      <c r="E163" s="196" t="s">
        <v>1040</v>
      </c>
      <c r="F163" s="197" t="s">
        <v>1041</v>
      </c>
      <c r="G163" s="198" t="s">
        <v>1027</v>
      </c>
      <c r="H163" s="199">
        <v>1</v>
      </c>
      <c r="I163" s="200"/>
      <c r="J163" s="201">
        <f>ROUND(I163*H163,2)</f>
        <v>0</v>
      </c>
      <c r="K163" s="202"/>
      <c r="L163" s="37"/>
      <c r="M163" s="203" t="s">
        <v>1</v>
      </c>
      <c r="N163" s="204" t="s">
        <v>44</v>
      </c>
      <c r="O163" s="75"/>
      <c r="P163" s="205">
        <f>O163*H163</f>
        <v>0</v>
      </c>
      <c r="Q163" s="205">
        <v>0.021420000000000002</v>
      </c>
      <c r="R163" s="205">
        <f>Q163*H163</f>
        <v>0.021420000000000002</v>
      </c>
      <c r="S163" s="205">
        <v>0</v>
      </c>
      <c r="T163" s="20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7" t="s">
        <v>162</v>
      </c>
      <c r="AT163" s="207" t="s">
        <v>158</v>
      </c>
      <c r="AU163" s="207" t="s">
        <v>134</v>
      </c>
      <c r="AY163" s="15" t="s">
        <v>155</v>
      </c>
      <c r="BE163" s="125">
        <f>IF(N163="základná",J163,0)</f>
        <v>0</v>
      </c>
      <c r="BF163" s="125">
        <f>IF(N163="znížená",J163,0)</f>
        <v>0</v>
      </c>
      <c r="BG163" s="125">
        <f>IF(N163="zákl. prenesená",J163,0)</f>
        <v>0</v>
      </c>
      <c r="BH163" s="125">
        <f>IF(N163="zníž. prenesená",J163,0)</f>
        <v>0</v>
      </c>
      <c r="BI163" s="125">
        <f>IF(N163="nulová",J163,0)</f>
        <v>0</v>
      </c>
      <c r="BJ163" s="15" t="s">
        <v>134</v>
      </c>
      <c r="BK163" s="125">
        <f>ROUND(I163*H163,2)</f>
        <v>0</v>
      </c>
      <c r="BL163" s="15" t="s">
        <v>162</v>
      </c>
      <c r="BM163" s="207" t="s">
        <v>588</v>
      </c>
    </row>
    <row r="164" s="2" customFormat="1" ht="16.5" customHeight="1">
      <c r="A164" s="36"/>
      <c r="B164" s="164"/>
      <c r="C164" s="195" t="s">
        <v>225</v>
      </c>
      <c r="D164" s="195" t="s">
        <v>158</v>
      </c>
      <c r="E164" s="196" t="s">
        <v>1042</v>
      </c>
      <c r="F164" s="197" t="s">
        <v>1043</v>
      </c>
      <c r="G164" s="198" t="s">
        <v>1027</v>
      </c>
      <c r="H164" s="199">
        <v>1</v>
      </c>
      <c r="I164" s="200"/>
      <c r="J164" s="201">
        <f>ROUND(I164*H164,2)</f>
        <v>0</v>
      </c>
      <c r="K164" s="202"/>
      <c r="L164" s="37"/>
      <c r="M164" s="203" t="s">
        <v>1</v>
      </c>
      <c r="N164" s="204" t="s">
        <v>44</v>
      </c>
      <c r="O164" s="75"/>
      <c r="P164" s="205">
        <f>O164*H164</f>
        <v>0</v>
      </c>
      <c r="Q164" s="205">
        <v>0.0033</v>
      </c>
      <c r="R164" s="205">
        <f>Q164*H164</f>
        <v>0.0033</v>
      </c>
      <c r="S164" s="205">
        <v>0</v>
      </c>
      <c r="T164" s="20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7" t="s">
        <v>162</v>
      </c>
      <c r="AT164" s="207" t="s">
        <v>158</v>
      </c>
      <c r="AU164" s="207" t="s">
        <v>134</v>
      </c>
      <c r="AY164" s="15" t="s">
        <v>155</v>
      </c>
      <c r="BE164" s="125">
        <f>IF(N164="základná",J164,0)</f>
        <v>0</v>
      </c>
      <c r="BF164" s="125">
        <f>IF(N164="znížená",J164,0)</f>
        <v>0</v>
      </c>
      <c r="BG164" s="125">
        <f>IF(N164="zákl. prenesená",J164,0)</f>
        <v>0</v>
      </c>
      <c r="BH164" s="125">
        <f>IF(N164="zníž. prenesená",J164,0)</f>
        <v>0</v>
      </c>
      <c r="BI164" s="125">
        <f>IF(N164="nulová",J164,0)</f>
        <v>0</v>
      </c>
      <c r="BJ164" s="15" t="s">
        <v>134</v>
      </c>
      <c r="BK164" s="125">
        <f>ROUND(I164*H164,2)</f>
        <v>0</v>
      </c>
      <c r="BL164" s="15" t="s">
        <v>162</v>
      </c>
      <c r="BM164" s="207" t="s">
        <v>433</v>
      </c>
    </row>
    <row r="165" s="2" customFormat="1" ht="21.75" customHeight="1">
      <c r="A165" s="36"/>
      <c r="B165" s="164"/>
      <c r="C165" s="195" t="s">
        <v>230</v>
      </c>
      <c r="D165" s="195" t="s">
        <v>158</v>
      </c>
      <c r="E165" s="196" t="s">
        <v>1044</v>
      </c>
      <c r="F165" s="197" t="s">
        <v>1045</v>
      </c>
      <c r="G165" s="198" t="s">
        <v>1027</v>
      </c>
      <c r="H165" s="199">
        <v>1</v>
      </c>
      <c r="I165" s="200"/>
      <c r="J165" s="201">
        <f>ROUND(I165*H165,2)</f>
        <v>0</v>
      </c>
      <c r="K165" s="202"/>
      <c r="L165" s="37"/>
      <c r="M165" s="203" t="s">
        <v>1</v>
      </c>
      <c r="N165" s="204" t="s">
        <v>44</v>
      </c>
      <c r="O165" s="75"/>
      <c r="P165" s="205">
        <f>O165*H165</f>
        <v>0</v>
      </c>
      <c r="Q165" s="205">
        <v>0.0070200000000000002</v>
      </c>
      <c r="R165" s="205">
        <f>Q165*H165</f>
        <v>0.0070200000000000002</v>
      </c>
      <c r="S165" s="205">
        <v>0</v>
      </c>
      <c r="T165" s="20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7" t="s">
        <v>162</v>
      </c>
      <c r="AT165" s="207" t="s">
        <v>158</v>
      </c>
      <c r="AU165" s="207" t="s">
        <v>134</v>
      </c>
      <c r="AY165" s="15" t="s">
        <v>155</v>
      </c>
      <c r="BE165" s="125">
        <f>IF(N165="základná",J165,0)</f>
        <v>0</v>
      </c>
      <c r="BF165" s="125">
        <f>IF(N165="znížená",J165,0)</f>
        <v>0</v>
      </c>
      <c r="BG165" s="125">
        <f>IF(N165="zákl. prenesená",J165,0)</f>
        <v>0</v>
      </c>
      <c r="BH165" s="125">
        <f>IF(N165="zníž. prenesená",J165,0)</f>
        <v>0</v>
      </c>
      <c r="BI165" s="125">
        <f>IF(N165="nulová",J165,0)</f>
        <v>0</v>
      </c>
      <c r="BJ165" s="15" t="s">
        <v>134</v>
      </c>
      <c r="BK165" s="125">
        <f>ROUND(I165*H165,2)</f>
        <v>0</v>
      </c>
      <c r="BL165" s="15" t="s">
        <v>162</v>
      </c>
      <c r="BM165" s="207" t="s">
        <v>416</v>
      </c>
    </row>
    <row r="166" s="2" customFormat="1" ht="21.75" customHeight="1">
      <c r="A166" s="36"/>
      <c r="B166" s="164"/>
      <c r="C166" s="195" t="s">
        <v>157</v>
      </c>
      <c r="D166" s="195" t="s">
        <v>158</v>
      </c>
      <c r="E166" s="196" t="s">
        <v>1046</v>
      </c>
      <c r="F166" s="197" t="s">
        <v>1047</v>
      </c>
      <c r="G166" s="198" t="s">
        <v>500</v>
      </c>
      <c r="H166" s="199">
        <v>12</v>
      </c>
      <c r="I166" s="200"/>
      <c r="J166" s="201">
        <f>ROUND(I166*H166,2)</f>
        <v>0</v>
      </c>
      <c r="K166" s="202"/>
      <c r="L166" s="37"/>
      <c r="M166" s="203" t="s">
        <v>1</v>
      </c>
      <c r="N166" s="204" t="s">
        <v>44</v>
      </c>
      <c r="O166" s="75"/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7" t="s">
        <v>162</v>
      </c>
      <c r="AT166" s="207" t="s">
        <v>158</v>
      </c>
      <c r="AU166" s="207" t="s">
        <v>134</v>
      </c>
      <c r="AY166" s="15" t="s">
        <v>155</v>
      </c>
      <c r="BE166" s="125">
        <f>IF(N166="základná",J166,0)</f>
        <v>0</v>
      </c>
      <c r="BF166" s="125">
        <f>IF(N166="znížená",J166,0)</f>
        <v>0</v>
      </c>
      <c r="BG166" s="125">
        <f>IF(N166="zákl. prenesená",J166,0)</f>
        <v>0</v>
      </c>
      <c r="BH166" s="125">
        <f>IF(N166="zníž. prenesená",J166,0)</f>
        <v>0</v>
      </c>
      <c r="BI166" s="125">
        <f>IF(N166="nulová",J166,0)</f>
        <v>0</v>
      </c>
      <c r="BJ166" s="15" t="s">
        <v>134</v>
      </c>
      <c r="BK166" s="125">
        <f>ROUND(I166*H166,2)</f>
        <v>0</v>
      </c>
      <c r="BL166" s="15" t="s">
        <v>162</v>
      </c>
      <c r="BM166" s="207" t="s">
        <v>426</v>
      </c>
    </row>
    <row r="167" s="2" customFormat="1" ht="21.75" customHeight="1">
      <c r="A167" s="36"/>
      <c r="B167" s="164"/>
      <c r="C167" s="222" t="s">
        <v>164</v>
      </c>
      <c r="D167" s="222" t="s">
        <v>366</v>
      </c>
      <c r="E167" s="223" t="s">
        <v>1048</v>
      </c>
      <c r="F167" s="224" t="s">
        <v>1049</v>
      </c>
      <c r="G167" s="225" t="s">
        <v>500</v>
      </c>
      <c r="H167" s="226">
        <v>12</v>
      </c>
      <c r="I167" s="227"/>
      <c r="J167" s="228">
        <f>ROUND(I167*H167,2)</f>
        <v>0</v>
      </c>
      <c r="K167" s="229"/>
      <c r="L167" s="230"/>
      <c r="M167" s="231" t="s">
        <v>1</v>
      </c>
      <c r="N167" s="232" t="s">
        <v>44</v>
      </c>
      <c r="O167" s="75"/>
      <c r="P167" s="205">
        <f>O167*H167</f>
        <v>0</v>
      </c>
      <c r="Q167" s="205">
        <v>9.0000000000000006E-05</v>
      </c>
      <c r="R167" s="205">
        <f>Q167*H167</f>
        <v>0.00108</v>
      </c>
      <c r="S167" s="205">
        <v>0</v>
      </c>
      <c r="T167" s="20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7" t="s">
        <v>244</v>
      </c>
      <c r="AT167" s="207" t="s">
        <v>366</v>
      </c>
      <c r="AU167" s="207" t="s">
        <v>134</v>
      </c>
      <c r="AY167" s="15" t="s">
        <v>155</v>
      </c>
      <c r="BE167" s="125">
        <f>IF(N167="základná",J167,0)</f>
        <v>0</v>
      </c>
      <c r="BF167" s="125">
        <f>IF(N167="znížená",J167,0)</f>
        <v>0</v>
      </c>
      <c r="BG167" s="125">
        <f>IF(N167="zákl. prenesená",J167,0)</f>
        <v>0</v>
      </c>
      <c r="BH167" s="125">
        <f>IF(N167="zníž. prenesená",J167,0)</f>
        <v>0</v>
      </c>
      <c r="BI167" s="125">
        <f>IF(N167="nulová",J167,0)</f>
        <v>0</v>
      </c>
      <c r="BJ167" s="15" t="s">
        <v>134</v>
      </c>
      <c r="BK167" s="125">
        <f>ROUND(I167*H167,2)</f>
        <v>0</v>
      </c>
      <c r="BL167" s="15" t="s">
        <v>162</v>
      </c>
      <c r="BM167" s="207" t="s">
        <v>678</v>
      </c>
    </row>
    <row r="168" s="12" customFormat="1" ht="22.8" customHeight="1">
      <c r="A168" s="12"/>
      <c r="B168" s="183"/>
      <c r="C168" s="12"/>
      <c r="D168" s="184" t="s">
        <v>77</v>
      </c>
      <c r="E168" s="193" t="s">
        <v>248</v>
      </c>
      <c r="F168" s="193" t="s">
        <v>1050</v>
      </c>
      <c r="G168" s="12"/>
      <c r="H168" s="12"/>
      <c r="I168" s="186"/>
      <c r="J168" s="194">
        <f>BK168</f>
        <v>0</v>
      </c>
      <c r="K168" s="12"/>
      <c r="L168" s="183"/>
      <c r="M168" s="187"/>
      <c r="N168" s="188"/>
      <c r="O168" s="188"/>
      <c r="P168" s="189">
        <f>P169</f>
        <v>0</v>
      </c>
      <c r="Q168" s="188"/>
      <c r="R168" s="189">
        <f>R169</f>
        <v>0</v>
      </c>
      <c r="S168" s="188"/>
      <c r="T168" s="190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84" t="s">
        <v>86</v>
      </c>
      <c r="AT168" s="191" t="s">
        <v>77</v>
      </c>
      <c r="AU168" s="191" t="s">
        <v>86</v>
      </c>
      <c r="AY168" s="184" t="s">
        <v>155</v>
      </c>
      <c r="BK168" s="192">
        <f>BK169</f>
        <v>0</v>
      </c>
    </row>
    <row r="169" s="2" customFormat="1" ht="21.75" customHeight="1">
      <c r="A169" s="36"/>
      <c r="B169" s="164"/>
      <c r="C169" s="195" t="s">
        <v>300</v>
      </c>
      <c r="D169" s="195" t="s">
        <v>158</v>
      </c>
      <c r="E169" s="196" t="s">
        <v>1051</v>
      </c>
      <c r="F169" s="197" t="s">
        <v>1052</v>
      </c>
      <c r="G169" s="198" t="s">
        <v>195</v>
      </c>
      <c r="H169" s="199">
        <v>51.866999999999997</v>
      </c>
      <c r="I169" s="200"/>
      <c r="J169" s="201">
        <f>ROUND(I169*H169,2)</f>
        <v>0</v>
      </c>
      <c r="K169" s="202"/>
      <c r="L169" s="37"/>
      <c r="M169" s="203" t="s">
        <v>1</v>
      </c>
      <c r="N169" s="204" t="s">
        <v>44</v>
      </c>
      <c r="O169" s="75"/>
      <c r="P169" s="205">
        <f>O169*H169</f>
        <v>0</v>
      </c>
      <c r="Q169" s="205">
        <v>0</v>
      </c>
      <c r="R169" s="205">
        <f>Q169*H169</f>
        <v>0</v>
      </c>
      <c r="S169" s="205">
        <v>0</v>
      </c>
      <c r="T169" s="20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7" t="s">
        <v>162</v>
      </c>
      <c r="AT169" s="207" t="s">
        <v>158</v>
      </c>
      <c r="AU169" s="207" t="s">
        <v>134</v>
      </c>
      <c r="AY169" s="15" t="s">
        <v>155</v>
      </c>
      <c r="BE169" s="125">
        <f>IF(N169="základná",J169,0)</f>
        <v>0</v>
      </c>
      <c r="BF169" s="125">
        <f>IF(N169="znížená",J169,0)</f>
        <v>0</v>
      </c>
      <c r="BG169" s="125">
        <f>IF(N169="zákl. prenesená",J169,0)</f>
        <v>0</v>
      </c>
      <c r="BH169" s="125">
        <f>IF(N169="zníž. prenesená",J169,0)</f>
        <v>0</v>
      </c>
      <c r="BI169" s="125">
        <f>IF(N169="nulová",J169,0)</f>
        <v>0</v>
      </c>
      <c r="BJ169" s="15" t="s">
        <v>134</v>
      </c>
      <c r="BK169" s="125">
        <f>ROUND(I169*H169,2)</f>
        <v>0</v>
      </c>
      <c r="BL169" s="15" t="s">
        <v>162</v>
      </c>
      <c r="BM169" s="207" t="s">
        <v>670</v>
      </c>
    </row>
    <row r="170" s="12" customFormat="1" ht="25.92" customHeight="1">
      <c r="A170" s="12"/>
      <c r="B170" s="183"/>
      <c r="C170" s="12"/>
      <c r="D170" s="184" t="s">
        <v>77</v>
      </c>
      <c r="E170" s="185" t="s">
        <v>1053</v>
      </c>
      <c r="F170" s="185" t="s">
        <v>1054</v>
      </c>
      <c r="G170" s="12"/>
      <c r="H170" s="12"/>
      <c r="I170" s="186"/>
      <c r="J170" s="161">
        <f>BK170</f>
        <v>0</v>
      </c>
      <c r="K170" s="12"/>
      <c r="L170" s="183"/>
      <c r="M170" s="187"/>
      <c r="N170" s="188"/>
      <c r="O170" s="188"/>
      <c r="P170" s="189">
        <f>P171+P179+P198+P214+P229+P232</f>
        <v>0</v>
      </c>
      <c r="Q170" s="188"/>
      <c r="R170" s="189">
        <f>R171+R179+R198+R214+R229+R232</f>
        <v>0.88618200000000003</v>
      </c>
      <c r="S170" s="188"/>
      <c r="T170" s="190">
        <f>T171+T179+T198+T214+T229+T232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84" t="s">
        <v>86</v>
      </c>
      <c r="AT170" s="191" t="s">
        <v>77</v>
      </c>
      <c r="AU170" s="191" t="s">
        <v>78</v>
      </c>
      <c r="AY170" s="184" t="s">
        <v>155</v>
      </c>
      <c r="BK170" s="192">
        <f>BK171+BK179+BK198+BK214+BK229+BK232</f>
        <v>0</v>
      </c>
    </row>
    <row r="171" s="12" customFormat="1" ht="22.8" customHeight="1">
      <c r="A171" s="12"/>
      <c r="B171" s="183"/>
      <c r="C171" s="12"/>
      <c r="D171" s="184" t="s">
        <v>77</v>
      </c>
      <c r="E171" s="193" t="s">
        <v>664</v>
      </c>
      <c r="F171" s="193" t="s">
        <v>665</v>
      </c>
      <c r="G171" s="12"/>
      <c r="H171" s="12"/>
      <c r="I171" s="186"/>
      <c r="J171" s="194">
        <f>BK171</f>
        <v>0</v>
      </c>
      <c r="K171" s="12"/>
      <c r="L171" s="183"/>
      <c r="M171" s="187"/>
      <c r="N171" s="188"/>
      <c r="O171" s="188"/>
      <c r="P171" s="189">
        <f>SUM(P172:P178)</f>
        <v>0</v>
      </c>
      <c r="Q171" s="188"/>
      <c r="R171" s="189">
        <f>SUM(R172:R178)</f>
        <v>0.012624000000000002</v>
      </c>
      <c r="S171" s="188"/>
      <c r="T171" s="190">
        <f>SUM(T172:T178)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84" t="s">
        <v>134</v>
      </c>
      <c r="AT171" s="191" t="s">
        <v>77</v>
      </c>
      <c r="AU171" s="191" t="s">
        <v>86</v>
      </c>
      <c r="AY171" s="184" t="s">
        <v>155</v>
      </c>
      <c r="BK171" s="192">
        <f>SUM(BK172:BK178)</f>
        <v>0</v>
      </c>
    </row>
    <row r="172" s="2" customFormat="1" ht="21.75" customHeight="1">
      <c r="A172" s="36"/>
      <c r="B172" s="164"/>
      <c r="C172" s="195" t="s">
        <v>302</v>
      </c>
      <c r="D172" s="195" t="s">
        <v>158</v>
      </c>
      <c r="E172" s="196" t="s">
        <v>1055</v>
      </c>
      <c r="F172" s="197" t="s">
        <v>1056</v>
      </c>
      <c r="G172" s="198" t="s">
        <v>500</v>
      </c>
      <c r="H172" s="199">
        <v>117.2</v>
      </c>
      <c r="I172" s="200"/>
      <c r="J172" s="201">
        <f>ROUND(I172*H172,2)</f>
        <v>0</v>
      </c>
      <c r="K172" s="202"/>
      <c r="L172" s="37"/>
      <c r="M172" s="203" t="s">
        <v>1</v>
      </c>
      <c r="N172" s="204" t="s">
        <v>44</v>
      </c>
      <c r="O172" s="75"/>
      <c r="P172" s="205">
        <f>O172*H172</f>
        <v>0</v>
      </c>
      <c r="Q172" s="205">
        <v>2.0000000000000002E-05</v>
      </c>
      <c r="R172" s="205">
        <f>Q172*H172</f>
        <v>0.0023440000000000002</v>
      </c>
      <c r="S172" s="205">
        <v>0</v>
      </c>
      <c r="T172" s="20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7" t="s">
        <v>256</v>
      </c>
      <c r="AT172" s="207" t="s">
        <v>158</v>
      </c>
      <c r="AU172" s="207" t="s">
        <v>134</v>
      </c>
      <c r="AY172" s="15" t="s">
        <v>155</v>
      </c>
      <c r="BE172" s="125">
        <f>IF(N172="základná",J172,0)</f>
        <v>0</v>
      </c>
      <c r="BF172" s="125">
        <f>IF(N172="znížená",J172,0)</f>
        <v>0</v>
      </c>
      <c r="BG172" s="125">
        <f>IF(N172="zákl. prenesená",J172,0)</f>
        <v>0</v>
      </c>
      <c r="BH172" s="125">
        <f>IF(N172="zníž. prenesená",J172,0)</f>
        <v>0</v>
      </c>
      <c r="BI172" s="125">
        <f>IF(N172="nulová",J172,0)</f>
        <v>0</v>
      </c>
      <c r="BJ172" s="15" t="s">
        <v>134</v>
      </c>
      <c r="BK172" s="125">
        <f>ROUND(I172*H172,2)</f>
        <v>0</v>
      </c>
      <c r="BL172" s="15" t="s">
        <v>256</v>
      </c>
      <c r="BM172" s="207" t="s">
        <v>723</v>
      </c>
    </row>
    <row r="173" s="2" customFormat="1" ht="16.5" customHeight="1">
      <c r="A173" s="36"/>
      <c r="B173" s="164"/>
      <c r="C173" s="222" t="s">
        <v>176</v>
      </c>
      <c r="D173" s="222" t="s">
        <v>366</v>
      </c>
      <c r="E173" s="223" t="s">
        <v>1057</v>
      </c>
      <c r="F173" s="224" t="s">
        <v>1058</v>
      </c>
      <c r="G173" s="225" t="s">
        <v>500</v>
      </c>
      <c r="H173" s="226">
        <v>22.399999999999999</v>
      </c>
      <c r="I173" s="227"/>
      <c r="J173" s="228">
        <f>ROUND(I173*H173,2)</f>
        <v>0</v>
      </c>
      <c r="K173" s="229"/>
      <c r="L173" s="230"/>
      <c r="M173" s="231" t="s">
        <v>1</v>
      </c>
      <c r="N173" s="232" t="s">
        <v>44</v>
      </c>
      <c r="O173" s="75"/>
      <c r="P173" s="205">
        <f>O173*H173</f>
        <v>0</v>
      </c>
      <c r="Q173" s="205">
        <v>6.0000000000000002E-05</v>
      </c>
      <c r="R173" s="205">
        <f>Q173*H173</f>
        <v>0.0013439999999999999</v>
      </c>
      <c r="S173" s="205">
        <v>0</v>
      </c>
      <c r="T173" s="20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7" t="s">
        <v>197</v>
      </c>
      <c r="AT173" s="207" t="s">
        <v>366</v>
      </c>
      <c r="AU173" s="207" t="s">
        <v>134</v>
      </c>
      <c r="AY173" s="15" t="s">
        <v>155</v>
      </c>
      <c r="BE173" s="125">
        <f>IF(N173="základná",J173,0)</f>
        <v>0</v>
      </c>
      <c r="BF173" s="125">
        <f>IF(N173="znížená",J173,0)</f>
        <v>0</v>
      </c>
      <c r="BG173" s="125">
        <f>IF(N173="zákl. prenesená",J173,0)</f>
        <v>0</v>
      </c>
      <c r="BH173" s="125">
        <f>IF(N173="zníž. prenesená",J173,0)</f>
        <v>0</v>
      </c>
      <c r="BI173" s="125">
        <f>IF(N173="nulová",J173,0)</f>
        <v>0</v>
      </c>
      <c r="BJ173" s="15" t="s">
        <v>134</v>
      </c>
      <c r="BK173" s="125">
        <f>ROUND(I173*H173,2)</f>
        <v>0</v>
      </c>
      <c r="BL173" s="15" t="s">
        <v>256</v>
      </c>
      <c r="BM173" s="207" t="s">
        <v>763</v>
      </c>
    </row>
    <row r="174" s="2" customFormat="1" ht="16.5" customHeight="1">
      <c r="A174" s="36"/>
      <c r="B174" s="164"/>
      <c r="C174" s="222" t="s">
        <v>180</v>
      </c>
      <c r="D174" s="222" t="s">
        <v>366</v>
      </c>
      <c r="E174" s="223" t="s">
        <v>1059</v>
      </c>
      <c r="F174" s="224" t="s">
        <v>1060</v>
      </c>
      <c r="G174" s="225" t="s">
        <v>500</v>
      </c>
      <c r="H174" s="226">
        <v>44.399999999999999</v>
      </c>
      <c r="I174" s="227"/>
      <c r="J174" s="228">
        <f>ROUND(I174*H174,2)</f>
        <v>0</v>
      </c>
      <c r="K174" s="229"/>
      <c r="L174" s="230"/>
      <c r="M174" s="231" t="s">
        <v>1</v>
      </c>
      <c r="N174" s="232" t="s">
        <v>44</v>
      </c>
      <c r="O174" s="75"/>
      <c r="P174" s="205">
        <f>O174*H174</f>
        <v>0</v>
      </c>
      <c r="Q174" s="205">
        <v>6.9999999999999994E-05</v>
      </c>
      <c r="R174" s="205">
        <f>Q174*H174</f>
        <v>0.0031079999999999997</v>
      </c>
      <c r="S174" s="205">
        <v>0</v>
      </c>
      <c r="T174" s="20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7" t="s">
        <v>197</v>
      </c>
      <c r="AT174" s="207" t="s">
        <v>366</v>
      </c>
      <c r="AU174" s="207" t="s">
        <v>134</v>
      </c>
      <c r="AY174" s="15" t="s">
        <v>155</v>
      </c>
      <c r="BE174" s="125">
        <f>IF(N174="základná",J174,0)</f>
        <v>0</v>
      </c>
      <c r="BF174" s="125">
        <f>IF(N174="znížená",J174,0)</f>
        <v>0</v>
      </c>
      <c r="BG174" s="125">
        <f>IF(N174="zákl. prenesená",J174,0)</f>
        <v>0</v>
      </c>
      <c r="BH174" s="125">
        <f>IF(N174="zníž. prenesená",J174,0)</f>
        <v>0</v>
      </c>
      <c r="BI174" s="125">
        <f>IF(N174="nulová",J174,0)</f>
        <v>0</v>
      </c>
      <c r="BJ174" s="15" t="s">
        <v>134</v>
      </c>
      <c r="BK174" s="125">
        <f>ROUND(I174*H174,2)</f>
        <v>0</v>
      </c>
      <c r="BL174" s="15" t="s">
        <v>256</v>
      </c>
      <c r="BM174" s="207" t="s">
        <v>1061</v>
      </c>
    </row>
    <row r="175" s="2" customFormat="1" ht="16.5" customHeight="1">
      <c r="A175" s="36"/>
      <c r="B175" s="164"/>
      <c r="C175" s="222" t="s">
        <v>184</v>
      </c>
      <c r="D175" s="222" t="s">
        <v>366</v>
      </c>
      <c r="E175" s="223" t="s">
        <v>1062</v>
      </c>
      <c r="F175" s="224" t="s">
        <v>1063</v>
      </c>
      <c r="G175" s="225" t="s">
        <v>500</v>
      </c>
      <c r="H175" s="226">
        <v>4.4000000000000004</v>
      </c>
      <c r="I175" s="227"/>
      <c r="J175" s="228">
        <f>ROUND(I175*H175,2)</f>
        <v>0</v>
      </c>
      <c r="K175" s="229"/>
      <c r="L175" s="230"/>
      <c r="M175" s="231" t="s">
        <v>1</v>
      </c>
      <c r="N175" s="232" t="s">
        <v>44</v>
      </c>
      <c r="O175" s="75"/>
      <c r="P175" s="205">
        <f>O175*H175</f>
        <v>0</v>
      </c>
      <c r="Q175" s="205">
        <v>6.9999999999999994E-05</v>
      </c>
      <c r="R175" s="205">
        <f>Q175*H175</f>
        <v>0.00030800000000000001</v>
      </c>
      <c r="S175" s="205">
        <v>0</v>
      </c>
      <c r="T175" s="20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7" t="s">
        <v>197</v>
      </c>
      <c r="AT175" s="207" t="s">
        <v>366</v>
      </c>
      <c r="AU175" s="207" t="s">
        <v>134</v>
      </c>
      <c r="AY175" s="15" t="s">
        <v>155</v>
      </c>
      <c r="BE175" s="125">
        <f>IF(N175="základná",J175,0)</f>
        <v>0</v>
      </c>
      <c r="BF175" s="125">
        <f>IF(N175="znížená",J175,0)</f>
        <v>0</v>
      </c>
      <c r="BG175" s="125">
        <f>IF(N175="zákl. prenesená",J175,0)</f>
        <v>0</v>
      </c>
      <c r="BH175" s="125">
        <f>IF(N175="zníž. prenesená",J175,0)</f>
        <v>0</v>
      </c>
      <c r="BI175" s="125">
        <f>IF(N175="nulová",J175,0)</f>
        <v>0</v>
      </c>
      <c r="BJ175" s="15" t="s">
        <v>134</v>
      </c>
      <c r="BK175" s="125">
        <f>ROUND(I175*H175,2)</f>
        <v>0</v>
      </c>
      <c r="BL175" s="15" t="s">
        <v>256</v>
      </c>
      <c r="BM175" s="207" t="s">
        <v>779</v>
      </c>
    </row>
    <row r="176" s="2" customFormat="1" ht="16.5" customHeight="1">
      <c r="A176" s="36"/>
      <c r="B176" s="164"/>
      <c r="C176" s="222" t="s">
        <v>188</v>
      </c>
      <c r="D176" s="222" t="s">
        <v>366</v>
      </c>
      <c r="E176" s="223" t="s">
        <v>1064</v>
      </c>
      <c r="F176" s="224" t="s">
        <v>1065</v>
      </c>
      <c r="G176" s="225" t="s">
        <v>500</v>
      </c>
      <c r="H176" s="226">
        <v>40.399999999999999</v>
      </c>
      <c r="I176" s="227"/>
      <c r="J176" s="228">
        <f>ROUND(I176*H176,2)</f>
        <v>0</v>
      </c>
      <c r="K176" s="229"/>
      <c r="L176" s="230"/>
      <c r="M176" s="231" t="s">
        <v>1</v>
      </c>
      <c r="N176" s="232" t="s">
        <v>44</v>
      </c>
      <c r="O176" s="75"/>
      <c r="P176" s="205">
        <f>O176*H176</f>
        <v>0</v>
      </c>
      <c r="Q176" s="205">
        <v>0.00012</v>
      </c>
      <c r="R176" s="205">
        <f>Q176*H176</f>
        <v>0.0048479999999999999</v>
      </c>
      <c r="S176" s="205">
        <v>0</v>
      </c>
      <c r="T176" s="20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7" t="s">
        <v>197</v>
      </c>
      <c r="AT176" s="207" t="s">
        <v>366</v>
      </c>
      <c r="AU176" s="207" t="s">
        <v>134</v>
      </c>
      <c r="AY176" s="15" t="s">
        <v>155</v>
      </c>
      <c r="BE176" s="125">
        <f>IF(N176="základná",J176,0)</f>
        <v>0</v>
      </c>
      <c r="BF176" s="125">
        <f>IF(N176="znížená",J176,0)</f>
        <v>0</v>
      </c>
      <c r="BG176" s="125">
        <f>IF(N176="zákl. prenesená",J176,0)</f>
        <v>0</v>
      </c>
      <c r="BH176" s="125">
        <f>IF(N176="zníž. prenesená",J176,0)</f>
        <v>0</v>
      </c>
      <c r="BI176" s="125">
        <f>IF(N176="nulová",J176,0)</f>
        <v>0</v>
      </c>
      <c r="BJ176" s="15" t="s">
        <v>134</v>
      </c>
      <c r="BK176" s="125">
        <f>ROUND(I176*H176,2)</f>
        <v>0</v>
      </c>
      <c r="BL176" s="15" t="s">
        <v>256</v>
      </c>
      <c r="BM176" s="207" t="s">
        <v>841</v>
      </c>
    </row>
    <row r="177" s="2" customFormat="1" ht="16.5" customHeight="1">
      <c r="A177" s="36"/>
      <c r="B177" s="164"/>
      <c r="C177" s="222" t="s">
        <v>192</v>
      </c>
      <c r="D177" s="222" t="s">
        <v>366</v>
      </c>
      <c r="E177" s="223" t="s">
        <v>1066</v>
      </c>
      <c r="F177" s="224" t="s">
        <v>1067</v>
      </c>
      <c r="G177" s="225" t="s">
        <v>500</v>
      </c>
      <c r="H177" s="226">
        <v>5.5999999999999996</v>
      </c>
      <c r="I177" s="227"/>
      <c r="J177" s="228">
        <f>ROUND(I177*H177,2)</f>
        <v>0</v>
      </c>
      <c r="K177" s="229"/>
      <c r="L177" s="230"/>
      <c r="M177" s="231" t="s">
        <v>1</v>
      </c>
      <c r="N177" s="232" t="s">
        <v>44</v>
      </c>
      <c r="O177" s="75"/>
      <c r="P177" s="205">
        <f>O177*H177</f>
        <v>0</v>
      </c>
      <c r="Q177" s="205">
        <v>0.00012</v>
      </c>
      <c r="R177" s="205">
        <f>Q177*H177</f>
        <v>0.00067199999999999996</v>
      </c>
      <c r="S177" s="205">
        <v>0</v>
      </c>
      <c r="T177" s="20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7" t="s">
        <v>197</v>
      </c>
      <c r="AT177" s="207" t="s">
        <v>366</v>
      </c>
      <c r="AU177" s="207" t="s">
        <v>134</v>
      </c>
      <c r="AY177" s="15" t="s">
        <v>155</v>
      </c>
      <c r="BE177" s="125">
        <f>IF(N177="základná",J177,0)</f>
        <v>0</v>
      </c>
      <c r="BF177" s="125">
        <f>IF(N177="znížená",J177,0)</f>
        <v>0</v>
      </c>
      <c r="BG177" s="125">
        <f>IF(N177="zákl. prenesená",J177,0)</f>
        <v>0</v>
      </c>
      <c r="BH177" s="125">
        <f>IF(N177="zníž. prenesená",J177,0)</f>
        <v>0</v>
      </c>
      <c r="BI177" s="125">
        <f>IF(N177="nulová",J177,0)</f>
        <v>0</v>
      </c>
      <c r="BJ177" s="15" t="s">
        <v>134</v>
      </c>
      <c r="BK177" s="125">
        <f>ROUND(I177*H177,2)</f>
        <v>0</v>
      </c>
      <c r="BL177" s="15" t="s">
        <v>256</v>
      </c>
      <c r="BM177" s="207" t="s">
        <v>849</v>
      </c>
    </row>
    <row r="178" s="2" customFormat="1" ht="21.75" customHeight="1">
      <c r="A178" s="36"/>
      <c r="B178" s="164"/>
      <c r="C178" s="195" t="s">
        <v>197</v>
      </c>
      <c r="D178" s="195" t="s">
        <v>158</v>
      </c>
      <c r="E178" s="196" t="s">
        <v>1068</v>
      </c>
      <c r="F178" s="197" t="s">
        <v>707</v>
      </c>
      <c r="G178" s="198" t="s">
        <v>1069</v>
      </c>
      <c r="H178" s="199"/>
      <c r="I178" s="200"/>
      <c r="J178" s="201">
        <f>ROUND(I178*H178,2)</f>
        <v>0</v>
      </c>
      <c r="K178" s="202"/>
      <c r="L178" s="37"/>
      <c r="M178" s="203" t="s">
        <v>1</v>
      </c>
      <c r="N178" s="204" t="s">
        <v>44</v>
      </c>
      <c r="O178" s="75"/>
      <c r="P178" s="205">
        <f>O178*H178</f>
        <v>0</v>
      </c>
      <c r="Q178" s="205">
        <v>0</v>
      </c>
      <c r="R178" s="205">
        <f>Q178*H178</f>
        <v>0</v>
      </c>
      <c r="S178" s="205">
        <v>0</v>
      </c>
      <c r="T178" s="20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7" t="s">
        <v>256</v>
      </c>
      <c r="AT178" s="207" t="s">
        <v>158</v>
      </c>
      <c r="AU178" s="207" t="s">
        <v>134</v>
      </c>
      <c r="AY178" s="15" t="s">
        <v>155</v>
      </c>
      <c r="BE178" s="125">
        <f>IF(N178="základná",J178,0)</f>
        <v>0</v>
      </c>
      <c r="BF178" s="125">
        <f>IF(N178="znížená",J178,0)</f>
        <v>0</v>
      </c>
      <c r="BG178" s="125">
        <f>IF(N178="zákl. prenesená",J178,0)</f>
        <v>0</v>
      </c>
      <c r="BH178" s="125">
        <f>IF(N178="zníž. prenesená",J178,0)</f>
        <v>0</v>
      </c>
      <c r="BI178" s="125">
        <f>IF(N178="nulová",J178,0)</f>
        <v>0</v>
      </c>
      <c r="BJ178" s="15" t="s">
        <v>134</v>
      </c>
      <c r="BK178" s="125">
        <f>ROUND(I178*H178,2)</f>
        <v>0</v>
      </c>
      <c r="BL178" s="15" t="s">
        <v>256</v>
      </c>
      <c r="BM178" s="207" t="s">
        <v>372</v>
      </c>
    </row>
    <row r="179" s="12" customFormat="1" ht="22.8" customHeight="1">
      <c r="A179" s="12"/>
      <c r="B179" s="183"/>
      <c r="C179" s="12"/>
      <c r="D179" s="184" t="s">
        <v>77</v>
      </c>
      <c r="E179" s="193" t="s">
        <v>1070</v>
      </c>
      <c r="F179" s="193" t="s">
        <v>1071</v>
      </c>
      <c r="G179" s="12"/>
      <c r="H179" s="12"/>
      <c r="I179" s="186"/>
      <c r="J179" s="194">
        <f>BK179</f>
        <v>0</v>
      </c>
      <c r="K179" s="12"/>
      <c r="L179" s="183"/>
      <c r="M179" s="187"/>
      <c r="N179" s="188"/>
      <c r="O179" s="188"/>
      <c r="P179" s="189">
        <f>SUM(P180:P197)</f>
        <v>0</v>
      </c>
      <c r="Q179" s="188"/>
      <c r="R179" s="189">
        <f>SUM(R180:R197)</f>
        <v>0.64755000000000007</v>
      </c>
      <c r="S179" s="188"/>
      <c r="T179" s="190">
        <f>SUM(T180:T197)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84" t="s">
        <v>134</v>
      </c>
      <c r="AT179" s="191" t="s">
        <v>77</v>
      </c>
      <c r="AU179" s="191" t="s">
        <v>86</v>
      </c>
      <c r="AY179" s="184" t="s">
        <v>155</v>
      </c>
      <c r="BK179" s="192">
        <f>SUM(BK180:BK197)</f>
        <v>0</v>
      </c>
    </row>
    <row r="180" s="2" customFormat="1" ht="16.5" customHeight="1">
      <c r="A180" s="36"/>
      <c r="B180" s="164"/>
      <c r="C180" s="195" t="s">
        <v>168</v>
      </c>
      <c r="D180" s="195" t="s">
        <v>158</v>
      </c>
      <c r="E180" s="196" t="s">
        <v>1072</v>
      </c>
      <c r="F180" s="197" t="s">
        <v>1073</v>
      </c>
      <c r="G180" s="198" t="s">
        <v>500</v>
      </c>
      <c r="H180" s="199">
        <v>37.200000000000003</v>
      </c>
      <c r="I180" s="200"/>
      <c r="J180" s="201">
        <f>ROUND(I180*H180,2)</f>
        <v>0</v>
      </c>
      <c r="K180" s="202"/>
      <c r="L180" s="37"/>
      <c r="M180" s="203" t="s">
        <v>1</v>
      </c>
      <c r="N180" s="204" t="s">
        <v>44</v>
      </c>
      <c r="O180" s="75"/>
      <c r="P180" s="205">
        <f>O180*H180</f>
        <v>0</v>
      </c>
      <c r="Q180" s="205">
        <v>0.01115</v>
      </c>
      <c r="R180" s="205">
        <f>Q180*H180</f>
        <v>0.41478000000000004</v>
      </c>
      <c r="S180" s="205">
        <v>0</v>
      </c>
      <c r="T180" s="206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7" t="s">
        <v>256</v>
      </c>
      <c r="AT180" s="207" t="s">
        <v>158</v>
      </c>
      <c r="AU180" s="207" t="s">
        <v>134</v>
      </c>
      <c r="AY180" s="15" t="s">
        <v>155</v>
      </c>
      <c r="BE180" s="125">
        <f>IF(N180="základná",J180,0)</f>
        <v>0</v>
      </c>
      <c r="BF180" s="125">
        <f>IF(N180="znížená",J180,0)</f>
        <v>0</v>
      </c>
      <c r="BG180" s="125">
        <f>IF(N180="zákl. prenesená",J180,0)</f>
        <v>0</v>
      </c>
      <c r="BH180" s="125">
        <f>IF(N180="zníž. prenesená",J180,0)</f>
        <v>0</v>
      </c>
      <c r="BI180" s="125">
        <f>IF(N180="nulová",J180,0)</f>
        <v>0</v>
      </c>
      <c r="BJ180" s="15" t="s">
        <v>134</v>
      </c>
      <c r="BK180" s="125">
        <f>ROUND(I180*H180,2)</f>
        <v>0</v>
      </c>
      <c r="BL180" s="15" t="s">
        <v>256</v>
      </c>
      <c r="BM180" s="207" t="s">
        <v>825</v>
      </c>
    </row>
    <row r="181" s="2" customFormat="1" ht="16.5" customHeight="1">
      <c r="A181" s="36"/>
      <c r="B181" s="164"/>
      <c r="C181" s="195" t="s">
        <v>172</v>
      </c>
      <c r="D181" s="195" t="s">
        <v>158</v>
      </c>
      <c r="E181" s="196" t="s">
        <v>1074</v>
      </c>
      <c r="F181" s="197" t="s">
        <v>1075</v>
      </c>
      <c r="G181" s="198" t="s">
        <v>500</v>
      </c>
      <c r="H181" s="199">
        <v>7</v>
      </c>
      <c r="I181" s="200"/>
      <c r="J181" s="201">
        <f>ROUND(I181*H181,2)</f>
        <v>0</v>
      </c>
      <c r="K181" s="202"/>
      <c r="L181" s="37"/>
      <c r="M181" s="203" t="s">
        <v>1</v>
      </c>
      <c r="N181" s="204" t="s">
        <v>44</v>
      </c>
      <c r="O181" s="75"/>
      <c r="P181" s="205">
        <f>O181*H181</f>
        <v>0</v>
      </c>
      <c r="Q181" s="205">
        <v>0.00081999999999999998</v>
      </c>
      <c r="R181" s="205">
        <f>Q181*H181</f>
        <v>0.0057400000000000003</v>
      </c>
      <c r="S181" s="205">
        <v>0</v>
      </c>
      <c r="T181" s="20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07" t="s">
        <v>256</v>
      </c>
      <c r="AT181" s="207" t="s">
        <v>158</v>
      </c>
      <c r="AU181" s="207" t="s">
        <v>134</v>
      </c>
      <c r="AY181" s="15" t="s">
        <v>155</v>
      </c>
      <c r="BE181" s="125">
        <f>IF(N181="základná",J181,0)</f>
        <v>0</v>
      </c>
      <c r="BF181" s="125">
        <f>IF(N181="znížená",J181,0)</f>
        <v>0</v>
      </c>
      <c r="BG181" s="125">
        <f>IF(N181="zákl. prenesená",J181,0)</f>
        <v>0</v>
      </c>
      <c r="BH181" s="125">
        <f>IF(N181="zníž. prenesená",J181,0)</f>
        <v>0</v>
      </c>
      <c r="BI181" s="125">
        <f>IF(N181="nulová",J181,0)</f>
        <v>0</v>
      </c>
      <c r="BJ181" s="15" t="s">
        <v>134</v>
      </c>
      <c r="BK181" s="125">
        <f>ROUND(I181*H181,2)</f>
        <v>0</v>
      </c>
      <c r="BL181" s="15" t="s">
        <v>256</v>
      </c>
      <c r="BM181" s="207" t="s">
        <v>833</v>
      </c>
    </row>
    <row r="182" s="2" customFormat="1" ht="16.5" customHeight="1">
      <c r="A182" s="36"/>
      <c r="B182" s="164"/>
      <c r="C182" s="195" t="s">
        <v>234</v>
      </c>
      <c r="D182" s="195" t="s">
        <v>158</v>
      </c>
      <c r="E182" s="196" t="s">
        <v>1076</v>
      </c>
      <c r="F182" s="197" t="s">
        <v>1077</v>
      </c>
      <c r="G182" s="198" t="s">
        <v>500</v>
      </c>
      <c r="H182" s="199">
        <v>14.800000000000001</v>
      </c>
      <c r="I182" s="200"/>
      <c r="J182" s="201">
        <f>ROUND(I182*H182,2)</f>
        <v>0</v>
      </c>
      <c r="K182" s="202"/>
      <c r="L182" s="37"/>
      <c r="M182" s="203" t="s">
        <v>1</v>
      </c>
      <c r="N182" s="204" t="s">
        <v>44</v>
      </c>
      <c r="O182" s="75"/>
      <c r="P182" s="205">
        <f>O182*H182</f>
        <v>0</v>
      </c>
      <c r="Q182" s="205">
        <v>0.001</v>
      </c>
      <c r="R182" s="205">
        <f>Q182*H182</f>
        <v>0.014800000000000001</v>
      </c>
      <c r="S182" s="205">
        <v>0</v>
      </c>
      <c r="T182" s="20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07" t="s">
        <v>256</v>
      </c>
      <c r="AT182" s="207" t="s">
        <v>158</v>
      </c>
      <c r="AU182" s="207" t="s">
        <v>134</v>
      </c>
      <c r="AY182" s="15" t="s">
        <v>155</v>
      </c>
      <c r="BE182" s="125">
        <f>IF(N182="základná",J182,0)</f>
        <v>0</v>
      </c>
      <c r="BF182" s="125">
        <f>IF(N182="znížená",J182,0)</f>
        <v>0</v>
      </c>
      <c r="BG182" s="125">
        <f>IF(N182="zákl. prenesená",J182,0)</f>
        <v>0</v>
      </c>
      <c r="BH182" s="125">
        <f>IF(N182="zníž. prenesená",J182,0)</f>
        <v>0</v>
      </c>
      <c r="BI182" s="125">
        <f>IF(N182="nulová",J182,0)</f>
        <v>0</v>
      </c>
      <c r="BJ182" s="15" t="s">
        <v>134</v>
      </c>
      <c r="BK182" s="125">
        <f>ROUND(I182*H182,2)</f>
        <v>0</v>
      </c>
      <c r="BL182" s="15" t="s">
        <v>256</v>
      </c>
      <c r="BM182" s="207" t="s">
        <v>783</v>
      </c>
    </row>
    <row r="183" s="2" customFormat="1" ht="16.5" customHeight="1">
      <c r="A183" s="36"/>
      <c r="B183" s="164"/>
      <c r="C183" s="195" t="s">
        <v>210</v>
      </c>
      <c r="D183" s="195" t="s">
        <v>158</v>
      </c>
      <c r="E183" s="196" t="s">
        <v>1078</v>
      </c>
      <c r="F183" s="197" t="s">
        <v>1079</v>
      </c>
      <c r="G183" s="198" t="s">
        <v>500</v>
      </c>
      <c r="H183" s="199">
        <v>16</v>
      </c>
      <c r="I183" s="200"/>
      <c r="J183" s="201">
        <f>ROUND(I183*H183,2)</f>
        <v>0</v>
      </c>
      <c r="K183" s="202"/>
      <c r="L183" s="37"/>
      <c r="M183" s="203" t="s">
        <v>1</v>
      </c>
      <c r="N183" s="204" t="s">
        <v>44</v>
      </c>
      <c r="O183" s="75"/>
      <c r="P183" s="205">
        <f>O183*H183</f>
        <v>0</v>
      </c>
      <c r="Q183" s="205">
        <v>0.01102</v>
      </c>
      <c r="R183" s="205">
        <f>Q183*H183</f>
        <v>0.17632</v>
      </c>
      <c r="S183" s="205">
        <v>0</v>
      </c>
      <c r="T183" s="20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07" t="s">
        <v>256</v>
      </c>
      <c r="AT183" s="207" t="s">
        <v>158</v>
      </c>
      <c r="AU183" s="207" t="s">
        <v>134</v>
      </c>
      <c r="AY183" s="15" t="s">
        <v>155</v>
      </c>
      <c r="BE183" s="125">
        <f>IF(N183="základná",J183,0)</f>
        <v>0</v>
      </c>
      <c r="BF183" s="125">
        <f>IF(N183="znížená",J183,0)</f>
        <v>0</v>
      </c>
      <c r="BG183" s="125">
        <f>IF(N183="zákl. prenesená",J183,0)</f>
        <v>0</v>
      </c>
      <c r="BH183" s="125">
        <f>IF(N183="zníž. prenesená",J183,0)</f>
        <v>0</v>
      </c>
      <c r="BI183" s="125">
        <f>IF(N183="nulová",J183,0)</f>
        <v>0</v>
      </c>
      <c r="BJ183" s="15" t="s">
        <v>134</v>
      </c>
      <c r="BK183" s="125">
        <f>ROUND(I183*H183,2)</f>
        <v>0</v>
      </c>
      <c r="BL183" s="15" t="s">
        <v>256</v>
      </c>
      <c r="BM183" s="207" t="s">
        <v>753</v>
      </c>
    </row>
    <row r="184" s="2" customFormat="1" ht="21.75" customHeight="1">
      <c r="A184" s="36"/>
      <c r="B184" s="164"/>
      <c r="C184" s="195" t="s">
        <v>218</v>
      </c>
      <c r="D184" s="195" t="s">
        <v>158</v>
      </c>
      <c r="E184" s="196" t="s">
        <v>1080</v>
      </c>
      <c r="F184" s="197" t="s">
        <v>1081</v>
      </c>
      <c r="G184" s="198" t="s">
        <v>1027</v>
      </c>
      <c r="H184" s="199">
        <v>6</v>
      </c>
      <c r="I184" s="200"/>
      <c r="J184" s="201">
        <f>ROUND(I184*H184,2)</f>
        <v>0</v>
      </c>
      <c r="K184" s="202"/>
      <c r="L184" s="37"/>
      <c r="M184" s="203" t="s">
        <v>1</v>
      </c>
      <c r="N184" s="204" t="s">
        <v>44</v>
      </c>
      <c r="O184" s="75"/>
      <c r="P184" s="205">
        <f>O184*H184</f>
        <v>0</v>
      </c>
      <c r="Q184" s="205">
        <v>0</v>
      </c>
      <c r="R184" s="205">
        <f>Q184*H184</f>
        <v>0</v>
      </c>
      <c r="S184" s="205">
        <v>0</v>
      </c>
      <c r="T184" s="20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7" t="s">
        <v>256</v>
      </c>
      <c r="AT184" s="207" t="s">
        <v>158</v>
      </c>
      <c r="AU184" s="207" t="s">
        <v>134</v>
      </c>
      <c r="AY184" s="15" t="s">
        <v>155</v>
      </c>
      <c r="BE184" s="125">
        <f>IF(N184="základná",J184,0)</f>
        <v>0</v>
      </c>
      <c r="BF184" s="125">
        <f>IF(N184="znížená",J184,0)</f>
        <v>0</v>
      </c>
      <c r="BG184" s="125">
        <f>IF(N184="zákl. prenesená",J184,0)</f>
        <v>0</v>
      </c>
      <c r="BH184" s="125">
        <f>IF(N184="zníž. prenesená",J184,0)</f>
        <v>0</v>
      </c>
      <c r="BI184" s="125">
        <f>IF(N184="nulová",J184,0)</f>
        <v>0</v>
      </c>
      <c r="BJ184" s="15" t="s">
        <v>134</v>
      </c>
      <c r="BK184" s="125">
        <f>ROUND(I184*H184,2)</f>
        <v>0</v>
      </c>
      <c r="BL184" s="15" t="s">
        <v>256</v>
      </c>
      <c r="BM184" s="207" t="s">
        <v>711</v>
      </c>
    </row>
    <row r="185" s="2" customFormat="1" ht="21.75" customHeight="1">
      <c r="A185" s="36"/>
      <c r="B185" s="164"/>
      <c r="C185" s="195" t="s">
        <v>202</v>
      </c>
      <c r="D185" s="195" t="s">
        <v>158</v>
      </c>
      <c r="E185" s="196" t="s">
        <v>1082</v>
      </c>
      <c r="F185" s="197" t="s">
        <v>1083</v>
      </c>
      <c r="G185" s="198" t="s">
        <v>1027</v>
      </c>
      <c r="H185" s="199">
        <v>6</v>
      </c>
      <c r="I185" s="200"/>
      <c r="J185" s="201">
        <f>ROUND(I185*H185,2)</f>
        <v>0</v>
      </c>
      <c r="K185" s="202"/>
      <c r="L185" s="37"/>
      <c r="M185" s="203" t="s">
        <v>1</v>
      </c>
      <c r="N185" s="204" t="s">
        <v>44</v>
      </c>
      <c r="O185" s="75"/>
      <c r="P185" s="205">
        <f>O185*H185</f>
        <v>0</v>
      </c>
      <c r="Q185" s="205">
        <v>0</v>
      </c>
      <c r="R185" s="205">
        <f>Q185*H185</f>
        <v>0</v>
      </c>
      <c r="S185" s="205">
        <v>0</v>
      </c>
      <c r="T185" s="20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07" t="s">
        <v>256</v>
      </c>
      <c r="AT185" s="207" t="s">
        <v>158</v>
      </c>
      <c r="AU185" s="207" t="s">
        <v>134</v>
      </c>
      <c r="AY185" s="15" t="s">
        <v>155</v>
      </c>
      <c r="BE185" s="125">
        <f>IF(N185="základná",J185,0)</f>
        <v>0</v>
      </c>
      <c r="BF185" s="125">
        <f>IF(N185="znížená",J185,0)</f>
        <v>0</v>
      </c>
      <c r="BG185" s="125">
        <f>IF(N185="zákl. prenesená",J185,0)</f>
        <v>0</v>
      </c>
      <c r="BH185" s="125">
        <f>IF(N185="zníž. prenesená",J185,0)</f>
        <v>0</v>
      </c>
      <c r="BI185" s="125">
        <f>IF(N185="nulová",J185,0)</f>
        <v>0</v>
      </c>
      <c r="BJ185" s="15" t="s">
        <v>134</v>
      </c>
      <c r="BK185" s="125">
        <f>ROUND(I185*H185,2)</f>
        <v>0</v>
      </c>
      <c r="BL185" s="15" t="s">
        <v>256</v>
      </c>
      <c r="BM185" s="207" t="s">
        <v>857</v>
      </c>
    </row>
    <row r="186" s="2" customFormat="1" ht="21.75" customHeight="1">
      <c r="A186" s="36"/>
      <c r="B186" s="164"/>
      <c r="C186" s="195" t="s">
        <v>584</v>
      </c>
      <c r="D186" s="195" t="s">
        <v>158</v>
      </c>
      <c r="E186" s="196" t="s">
        <v>1084</v>
      </c>
      <c r="F186" s="197" t="s">
        <v>1085</v>
      </c>
      <c r="G186" s="198" t="s">
        <v>1027</v>
      </c>
      <c r="H186" s="199">
        <v>4</v>
      </c>
      <c r="I186" s="200"/>
      <c r="J186" s="201">
        <f>ROUND(I186*H186,2)</f>
        <v>0</v>
      </c>
      <c r="K186" s="202"/>
      <c r="L186" s="37"/>
      <c r="M186" s="203" t="s">
        <v>1</v>
      </c>
      <c r="N186" s="204" t="s">
        <v>44</v>
      </c>
      <c r="O186" s="75"/>
      <c r="P186" s="205">
        <f>O186*H186</f>
        <v>0</v>
      </c>
      <c r="Q186" s="205">
        <v>0</v>
      </c>
      <c r="R186" s="205">
        <f>Q186*H186</f>
        <v>0</v>
      </c>
      <c r="S186" s="205">
        <v>0</v>
      </c>
      <c r="T186" s="20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7" t="s">
        <v>256</v>
      </c>
      <c r="AT186" s="207" t="s">
        <v>158</v>
      </c>
      <c r="AU186" s="207" t="s">
        <v>134</v>
      </c>
      <c r="AY186" s="15" t="s">
        <v>155</v>
      </c>
      <c r="BE186" s="125">
        <f>IF(N186="základná",J186,0)</f>
        <v>0</v>
      </c>
      <c r="BF186" s="125">
        <f>IF(N186="znížená",J186,0)</f>
        <v>0</v>
      </c>
      <c r="BG186" s="125">
        <f>IF(N186="zákl. prenesená",J186,0)</f>
        <v>0</v>
      </c>
      <c r="BH186" s="125">
        <f>IF(N186="zníž. prenesená",J186,0)</f>
        <v>0</v>
      </c>
      <c r="BI186" s="125">
        <f>IF(N186="nulová",J186,0)</f>
        <v>0</v>
      </c>
      <c r="BJ186" s="15" t="s">
        <v>134</v>
      </c>
      <c r="BK186" s="125">
        <f>ROUND(I186*H186,2)</f>
        <v>0</v>
      </c>
      <c r="BL186" s="15" t="s">
        <v>256</v>
      </c>
      <c r="BM186" s="207" t="s">
        <v>865</v>
      </c>
    </row>
    <row r="187" s="2" customFormat="1" ht="16.5" customHeight="1">
      <c r="A187" s="36"/>
      <c r="B187" s="164"/>
      <c r="C187" s="195" t="s">
        <v>588</v>
      </c>
      <c r="D187" s="195" t="s">
        <v>158</v>
      </c>
      <c r="E187" s="196" t="s">
        <v>1086</v>
      </c>
      <c r="F187" s="197" t="s">
        <v>1087</v>
      </c>
      <c r="G187" s="198" t="s">
        <v>1027</v>
      </c>
      <c r="H187" s="199">
        <v>2</v>
      </c>
      <c r="I187" s="200"/>
      <c r="J187" s="201">
        <f>ROUND(I187*H187,2)</f>
        <v>0</v>
      </c>
      <c r="K187" s="202"/>
      <c r="L187" s="37"/>
      <c r="M187" s="203" t="s">
        <v>1</v>
      </c>
      <c r="N187" s="204" t="s">
        <v>44</v>
      </c>
      <c r="O187" s="75"/>
      <c r="P187" s="205">
        <f>O187*H187</f>
        <v>0</v>
      </c>
      <c r="Q187" s="205">
        <v>0.00084999999999999995</v>
      </c>
      <c r="R187" s="205">
        <f>Q187*H187</f>
        <v>0.0016999999999999999</v>
      </c>
      <c r="S187" s="205">
        <v>0</v>
      </c>
      <c r="T187" s="20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7" t="s">
        <v>256</v>
      </c>
      <c r="AT187" s="207" t="s">
        <v>158</v>
      </c>
      <c r="AU187" s="207" t="s">
        <v>134</v>
      </c>
      <c r="AY187" s="15" t="s">
        <v>155</v>
      </c>
      <c r="BE187" s="125">
        <f>IF(N187="základná",J187,0)</f>
        <v>0</v>
      </c>
      <c r="BF187" s="125">
        <f>IF(N187="znížená",J187,0)</f>
        <v>0</v>
      </c>
      <c r="BG187" s="125">
        <f>IF(N187="zákl. prenesená",J187,0)</f>
        <v>0</v>
      </c>
      <c r="BH187" s="125">
        <f>IF(N187="zníž. prenesená",J187,0)</f>
        <v>0</v>
      </c>
      <c r="BI187" s="125">
        <f>IF(N187="nulová",J187,0)</f>
        <v>0</v>
      </c>
      <c r="BJ187" s="15" t="s">
        <v>134</v>
      </c>
      <c r="BK187" s="125">
        <f>ROUND(I187*H187,2)</f>
        <v>0</v>
      </c>
      <c r="BL187" s="15" t="s">
        <v>256</v>
      </c>
      <c r="BM187" s="207" t="s">
        <v>886</v>
      </c>
    </row>
    <row r="188" s="2" customFormat="1" ht="16.5" customHeight="1">
      <c r="A188" s="36"/>
      <c r="B188" s="164"/>
      <c r="C188" s="195" t="s">
        <v>592</v>
      </c>
      <c r="D188" s="195" t="s">
        <v>158</v>
      </c>
      <c r="E188" s="196" t="s">
        <v>1088</v>
      </c>
      <c r="F188" s="197" t="s">
        <v>1089</v>
      </c>
      <c r="G188" s="198" t="s">
        <v>1027</v>
      </c>
      <c r="H188" s="199">
        <v>4</v>
      </c>
      <c r="I188" s="200"/>
      <c r="J188" s="201">
        <f>ROUND(I188*H188,2)</f>
        <v>0</v>
      </c>
      <c r="K188" s="202"/>
      <c r="L188" s="37"/>
      <c r="M188" s="203" t="s">
        <v>1</v>
      </c>
      <c r="N188" s="204" t="s">
        <v>44</v>
      </c>
      <c r="O188" s="75"/>
      <c r="P188" s="205">
        <f>O188*H188</f>
        <v>0</v>
      </c>
      <c r="Q188" s="205">
        <v>0.00027</v>
      </c>
      <c r="R188" s="205">
        <f>Q188*H188</f>
        <v>0.00108</v>
      </c>
      <c r="S188" s="205">
        <v>0</v>
      </c>
      <c r="T188" s="20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07" t="s">
        <v>256</v>
      </c>
      <c r="AT188" s="207" t="s">
        <v>158</v>
      </c>
      <c r="AU188" s="207" t="s">
        <v>134</v>
      </c>
      <c r="AY188" s="15" t="s">
        <v>155</v>
      </c>
      <c r="BE188" s="125">
        <f>IF(N188="základná",J188,0)</f>
        <v>0</v>
      </c>
      <c r="BF188" s="125">
        <f>IF(N188="znížená",J188,0)</f>
        <v>0</v>
      </c>
      <c r="BG188" s="125">
        <f>IF(N188="zákl. prenesená",J188,0)</f>
        <v>0</v>
      </c>
      <c r="BH188" s="125">
        <f>IF(N188="zníž. prenesená",J188,0)</f>
        <v>0</v>
      </c>
      <c r="BI188" s="125">
        <f>IF(N188="nulová",J188,0)</f>
        <v>0</v>
      </c>
      <c r="BJ188" s="15" t="s">
        <v>134</v>
      </c>
      <c r="BK188" s="125">
        <f>ROUND(I188*H188,2)</f>
        <v>0</v>
      </c>
      <c r="BL188" s="15" t="s">
        <v>256</v>
      </c>
      <c r="BM188" s="207" t="s">
        <v>895</v>
      </c>
    </row>
    <row r="189" s="2" customFormat="1" ht="16.5" customHeight="1">
      <c r="A189" s="36"/>
      <c r="B189" s="164"/>
      <c r="C189" s="195" t="s">
        <v>433</v>
      </c>
      <c r="D189" s="195" t="s">
        <v>158</v>
      </c>
      <c r="E189" s="196" t="s">
        <v>1090</v>
      </c>
      <c r="F189" s="197" t="s">
        <v>1091</v>
      </c>
      <c r="G189" s="198" t="s">
        <v>1027</v>
      </c>
      <c r="H189" s="199">
        <v>1</v>
      </c>
      <c r="I189" s="200"/>
      <c r="J189" s="201">
        <f>ROUND(I189*H189,2)</f>
        <v>0</v>
      </c>
      <c r="K189" s="202"/>
      <c r="L189" s="37"/>
      <c r="M189" s="203" t="s">
        <v>1</v>
      </c>
      <c r="N189" s="204" t="s">
        <v>44</v>
      </c>
      <c r="O189" s="75"/>
      <c r="P189" s="205">
        <f>O189*H189</f>
        <v>0</v>
      </c>
      <c r="Q189" s="205">
        <v>0.00106</v>
      </c>
      <c r="R189" s="205">
        <f>Q189*H189</f>
        <v>0.00106</v>
      </c>
      <c r="S189" s="205">
        <v>0</v>
      </c>
      <c r="T189" s="20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07" t="s">
        <v>256</v>
      </c>
      <c r="AT189" s="207" t="s">
        <v>158</v>
      </c>
      <c r="AU189" s="207" t="s">
        <v>134</v>
      </c>
      <c r="AY189" s="15" t="s">
        <v>155</v>
      </c>
      <c r="BE189" s="125">
        <f>IF(N189="základná",J189,0)</f>
        <v>0</v>
      </c>
      <c r="BF189" s="125">
        <f>IF(N189="znížená",J189,0)</f>
        <v>0</v>
      </c>
      <c r="BG189" s="125">
        <f>IF(N189="zákl. prenesená",J189,0)</f>
        <v>0</v>
      </c>
      <c r="BH189" s="125">
        <f>IF(N189="zníž. prenesená",J189,0)</f>
        <v>0</v>
      </c>
      <c r="BI189" s="125">
        <f>IF(N189="nulová",J189,0)</f>
        <v>0</v>
      </c>
      <c r="BJ189" s="15" t="s">
        <v>134</v>
      </c>
      <c r="BK189" s="125">
        <f>ROUND(I189*H189,2)</f>
        <v>0</v>
      </c>
      <c r="BL189" s="15" t="s">
        <v>256</v>
      </c>
      <c r="BM189" s="207" t="s">
        <v>438</v>
      </c>
    </row>
    <row r="190" s="2" customFormat="1" ht="16.5" customHeight="1">
      <c r="A190" s="36"/>
      <c r="B190" s="164"/>
      <c r="C190" s="195" t="s">
        <v>941</v>
      </c>
      <c r="D190" s="195" t="s">
        <v>158</v>
      </c>
      <c r="E190" s="196" t="s">
        <v>1092</v>
      </c>
      <c r="F190" s="197" t="s">
        <v>1093</v>
      </c>
      <c r="G190" s="198" t="s">
        <v>1027</v>
      </c>
      <c r="H190" s="199">
        <v>1</v>
      </c>
      <c r="I190" s="200"/>
      <c r="J190" s="201">
        <f>ROUND(I190*H190,2)</f>
        <v>0</v>
      </c>
      <c r="K190" s="202"/>
      <c r="L190" s="37"/>
      <c r="M190" s="203" t="s">
        <v>1</v>
      </c>
      <c r="N190" s="204" t="s">
        <v>44</v>
      </c>
      <c r="O190" s="75"/>
      <c r="P190" s="205">
        <f>O190*H190</f>
        <v>0</v>
      </c>
      <c r="Q190" s="205">
        <v>0.00073999999999999999</v>
      </c>
      <c r="R190" s="205">
        <f>Q190*H190</f>
        <v>0.00073999999999999999</v>
      </c>
      <c r="S190" s="205">
        <v>0</v>
      </c>
      <c r="T190" s="20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07" t="s">
        <v>256</v>
      </c>
      <c r="AT190" s="207" t="s">
        <v>158</v>
      </c>
      <c r="AU190" s="207" t="s">
        <v>134</v>
      </c>
      <c r="AY190" s="15" t="s">
        <v>155</v>
      </c>
      <c r="BE190" s="125">
        <f>IF(N190="základná",J190,0)</f>
        <v>0</v>
      </c>
      <c r="BF190" s="125">
        <f>IF(N190="znížená",J190,0)</f>
        <v>0</v>
      </c>
      <c r="BG190" s="125">
        <f>IF(N190="zákl. prenesená",J190,0)</f>
        <v>0</v>
      </c>
      <c r="BH190" s="125">
        <f>IF(N190="zníž. prenesená",J190,0)</f>
        <v>0</v>
      </c>
      <c r="BI190" s="125">
        <f>IF(N190="nulová",J190,0)</f>
        <v>0</v>
      </c>
      <c r="BJ190" s="15" t="s">
        <v>134</v>
      </c>
      <c r="BK190" s="125">
        <f>ROUND(I190*H190,2)</f>
        <v>0</v>
      </c>
      <c r="BL190" s="15" t="s">
        <v>256</v>
      </c>
      <c r="BM190" s="207" t="s">
        <v>529</v>
      </c>
    </row>
    <row r="191" s="2" customFormat="1" ht="16.5" customHeight="1">
      <c r="A191" s="36"/>
      <c r="B191" s="164"/>
      <c r="C191" s="195" t="s">
        <v>416</v>
      </c>
      <c r="D191" s="195" t="s">
        <v>158</v>
      </c>
      <c r="E191" s="196" t="s">
        <v>1094</v>
      </c>
      <c r="F191" s="197" t="s">
        <v>1095</v>
      </c>
      <c r="G191" s="198" t="s">
        <v>1027</v>
      </c>
      <c r="H191" s="199">
        <v>5</v>
      </c>
      <c r="I191" s="200"/>
      <c r="J191" s="201">
        <f>ROUND(I191*H191,2)</f>
        <v>0</v>
      </c>
      <c r="K191" s="202"/>
      <c r="L191" s="37"/>
      <c r="M191" s="203" t="s">
        <v>1</v>
      </c>
      <c r="N191" s="204" t="s">
        <v>44</v>
      </c>
      <c r="O191" s="75"/>
      <c r="P191" s="205">
        <f>O191*H191</f>
        <v>0</v>
      </c>
      <c r="Q191" s="205">
        <v>0.00023000000000000001</v>
      </c>
      <c r="R191" s="205">
        <f>Q191*H191</f>
        <v>0.00115</v>
      </c>
      <c r="S191" s="205">
        <v>0</v>
      </c>
      <c r="T191" s="20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07" t="s">
        <v>256</v>
      </c>
      <c r="AT191" s="207" t="s">
        <v>158</v>
      </c>
      <c r="AU191" s="207" t="s">
        <v>134</v>
      </c>
      <c r="AY191" s="15" t="s">
        <v>155</v>
      </c>
      <c r="BE191" s="125">
        <f>IF(N191="základná",J191,0)</f>
        <v>0</v>
      </c>
      <c r="BF191" s="125">
        <f>IF(N191="znížená",J191,0)</f>
        <v>0</v>
      </c>
      <c r="BG191" s="125">
        <f>IF(N191="zákl. prenesená",J191,0)</f>
        <v>0</v>
      </c>
      <c r="BH191" s="125">
        <f>IF(N191="zníž. prenesená",J191,0)</f>
        <v>0</v>
      </c>
      <c r="BI191" s="125">
        <f>IF(N191="nulová",J191,0)</f>
        <v>0</v>
      </c>
      <c r="BJ191" s="15" t="s">
        <v>134</v>
      </c>
      <c r="BK191" s="125">
        <f>ROUND(I191*H191,2)</f>
        <v>0</v>
      </c>
      <c r="BL191" s="15" t="s">
        <v>256</v>
      </c>
      <c r="BM191" s="207" t="s">
        <v>545</v>
      </c>
    </row>
    <row r="192" s="2" customFormat="1" ht="16.5" customHeight="1">
      <c r="A192" s="36"/>
      <c r="B192" s="164"/>
      <c r="C192" s="195" t="s">
        <v>965</v>
      </c>
      <c r="D192" s="195" t="s">
        <v>158</v>
      </c>
      <c r="E192" s="196" t="s">
        <v>1096</v>
      </c>
      <c r="F192" s="197" t="s">
        <v>1097</v>
      </c>
      <c r="G192" s="198" t="s">
        <v>1027</v>
      </c>
      <c r="H192" s="199">
        <v>1</v>
      </c>
      <c r="I192" s="200"/>
      <c r="J192" s="201">
        <f>ROUND(I192*H192,2)</f>
        <v>0</v>
      </c>
      <c r="K192" s="202"/>
      <c r="L192" s="37"/>
      <c r="M192" s="203" t="s">
        <v>1</v>
      </c>
      <c r="N192" s="204" t="s">
        <v>44</v>
      </c>
      <c r="O192" s="75"/>
      <c r="P192" s="205">
        <f>O192*H192</f>
        <v>0</v>
      </c>
      <c r="Q192" s="205">
        <v>0.00027</v>
      </c>
      <c r="R192" s="205">
        <f>Q192*H192</f>
        <v>0.00027</v>
      </c>
      <c r="S192" s="205">
        <v>0</v>
      </c>
      <c r="T192" s="20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07" t="s">
        <v>256</v>
      </c>
      <c r="AT192" s="207" t="s">
        <v>158</v>
      </c>
      <c r="AU192" s="207" t="s">
        <v>134</v>
      </c>
      <c r="AY192" s="15" t="s">
        <v>155</v>
      </c>
      <c r="BE192" s="125">
        <f>IF(N192="základná",J192,0)</f>
        <v>0</v>
      </c>
      <c r="BF192" s="125">
        <f>IF(N192="znížená",J192,0)</f>
        <v>0</v>
      </c>
      <c r="BG192" s="125">
        <f>IF(N192="zákl. prenesená",J192,0)</f>
        <v>0</v>
      </c>
      <c r="BH192" s="125">
        <f>IF(N192="zníž. prenesená",J192,0)</f>
        <v>0</v>
      </c>
      <c r="BI192" s="125">
        <f>IF(N192="nulová",J192,0)</f>
        <v>0</v>
      </c>
      <c r="BJ192" s="15" t="s">
        <v>134</v>
      </c>
      <c r="BK192" s="125">
        <f>ROUND(I192*H192,2)</f>
        <v>0</v>
      </c>
      <c r="BL192" s="15" t="s">
        <v>256</v>
      </c>
      <c r="BM192" s="207" t="s">
        <v>404</v>
      </c>
    </row>
    <row r="193" s="2" customFormat="1" ht="16.5" customHeight="1">
      <c r="A193" s="36"/>
      <c r="B193" s="164"/>
      <c r="C193" s="195" t="s">
        <v>426</v>
      </c>
      <c r="D193" s="195" t="s">
        <v>158</v>
      </c>
      <c r="E193" s="196" t="s">
        <v>1098</v>
      </c>
      <c r="F193" s="197" t="s">
        <v>1099</v>
      </c>
      <c r="G193" s="198" t="s">
        <v>1027</v>
      </c>
      <c r="H193" s="199">
        <v>6</v>
      </c>
      <c r="I193" s="200"/>
      <c r="J193" s="201">
        <f>ROUND(I193*H193,2)</f>
        <v>0</v>
      </c>
      <c r="K193" s="202"/>
      <c r="L193" s="37"/>
      <c r="M193" s="203" t="s">
        <v>1</v>
      </c>
      <c r="N193" s="204" t="s">
        <v>44</v>
      </c>
      <c r="O193" s="75"/>
      <c r="P193" s="205">
        <f>O193*H193</f>
        <v>0</v>
      </c>
      <c r="Q193" s="205">
        <v>0.0047099999999999998</v>
      </c>
      <c r="R193" s="205">
        <f>Q193*H193</f>
        <v>0.02826</v>
      </c>
      <c r="S193" s="205">
        <v>0</v>
      </c>
      <c r="T193" s="20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07" t="s">
        <v>256</v>
      </c>
      <c r="AT193" s="207" t="s">
        <v>158</v>
      </c>
      <c r="AU193" s="207" t="s">
        <v>134</v>
      </c>
      <c r="AY193" s="15" t="s">
        <v>155</v>
      </c>
      <c r="BE193" s="125">
        <f>IF(N193="základná",J193,0)</f>
        <v>0</v>
      </c>
      <c r="BF193" s="125">
        <f>IF(N193="znížená",J193,0)</f>
        <v>0</v>
      </c>
      <c r="BG193" s="125">
        <f>IF(N193="zákl. prenesená",J193,0)</f>
        <v>0</v>
      </c>
      <c r="BH193" s="125">
        <f>IF(N193="zníž. prenesená",J193,0)</f>
        <v>0</v>
      </c>
      <c r="BI193" s="125">
        <f>IF(N193="nulová",J193,0)</f>
        <v>0</v>
      </c>
      <c r="BJ193" s="15" t="s">
        <v>134</v>
      </c>
      <c r="BK193" s="125">
        <f>ROUND(I193*H193,2)</f>
        <v>0</v>
      </c>
      <c r="BL193" s="15" t="s">
        <v>256</v>
      </c>
      <c r="BM193" s="207" t="s">
        <v>537</v>
      </c>
    </row>
    <row r="194" s="2" customFormat="1" ht="21.75" customHeight="1">
      <c r="A194" s="36"/>
      <c r="B194" s="164"/>
      <c r="C194" s="195" t="s">
        <v>674</v>
      </c>
      <c r="D194" s="195" t="s">
        <v>158</v>
      </c>
      <c r="E194" s="196" t="s">
        <v>1100</v>
      </c>
      <c r="F194" s="197" t="s">
        <v>1101</v>
      </c>
      <c r="G194" s="198" t="s">
        <v>1027</v>
      </c>
      <c r="H194" s="199">
        <v>3</v>
      </c>
      <c r="I194" s="200"/>
      <c r="J194" s="201">
        <f>ROUND(I194*H194,2)</f>
        <v>0</v>
      </c>
      <c r="K194" s="202"/>
      <c r="L194" s="37"/>
      <c r="M194" s="203" t="s">
        <v>1</v>
      </c>
      <c r="N194" s="204" t="s">
        <v>44</v>
      </c>
      <c r="O194" s="75"/>
      <c r="P194" s="205">
        <f>O194*H194</f>
        <v>0</v>
      </c>
      <c r="Q194" s="205">
        <v>0.00055000000000000003</v>
      </c>
      <c r="R194" s="205">
        <f>Q194*H194</f>
        <v>0.00165</v>
      </c>
      <c r="S194" s="205">
        <v>0</v>
      </c>
      <c r="T194" s="20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7" t="s">
        <v>256</v>
      </c>
      <c r="AT194" s="207" t="s">
        <v>158</v>
      </c>
      <c r="AU194" s="207" t="s">
        <v>134</v>
      </c>
      <c r="AY194" s="15" t="s">
        <v>155</v>
      </c>
      <c r="BE194" s="125">
        <f>IF(N194="základná",J194,0)</f>
        <v>0</v>
      </c>
      <c r="BF194" s="125">
        <f>IF(N194="znížená",J194,0)</f>
        <v>0</v>
      </c>
      <c r="BG194" s="125">
        <f>IF(N194="zákl. prenesená",J194,0)</f>
        <v>0</v>
      </c>
      <c r="BH194" s="125">
        <f>IF(N194="zníž. prenesená",J194,0)</f>
        <v>0</v>
      </c>
      <c r="BI194" s="125">
        <f>IF(N194="nulová",J194,0)</f>
        <v>0</v>
      </c>
      <c r="BJ194" s="15" t="s">
        <v>134</v>
      </c>
      <c r="BK194" s="125">
        <f>ROUND(I194*H194,2)</f>
        <v>0</v>
      </c>
      <c r="BL194" s="15" t="s">
        <v>256</v>
      </c>
      <c r="BM194" s="207" t="s">
        <v>903</v>
      </c>
    </row>
    <row r="195" s="2" customFormat="1" ht="16.5" customHeight="1">
      <c r="A195" s="36"/>
      <c r="B195" s="164"/>
      <c r="C195" s="195" t="s">
        <v>678</v>
      </c>
      <c r="D195" s="195" t="s">
        <v>158</v>
      </c>
      <c r="E195" s="196" t="s">
        <v>1102</v>
      </c>
      <c r="F195" s="197" t="s">
        <v>1103</v>
      </c>
      <c r="G195" s="198" t="s">
        <v>500</v>
      </c>
      <c r="H195" s="199">
        <v>120.90000000000001</v>
      </c>
      <c r="I195" s="200"/>
      <c r="J195" s="201">
        <f>ROUND(I195*H195,2)</f>
        <v>0</v>
      </c>
      <c r="K195" s="202"/>
      <c r="L195" s="37"/>
      <c r="M195" s="203" t="s">
        <v>1</v>
      </c>
      <c r="N195" s="204" t="s">
        <v>44</v>
      </c>
      <c r="O195" s="75"/>
      <c r="P195" s="205">
        <f>O195*H195</f>
        <v>0</v>
      </c>
      <c r="Q195" s="205">
        <v>0</v>
      </c>
      <c r="R195" s="205">
        <f>Q195*H195</f>
        <v>0</v>
      </c>
      <c r="S195" s="205">
        <v>0</v>
      </c>
      <c r="T195" s="206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07" t="s">
        <v>256</v>
      </c>
      <c r="AT195" s="207" t="s">
        <v>158</v>
      </c>
      <c r="AU195" s="207" t="s">
        <v>134</v>
      </c>
      <c r="AY195" s="15" t="s">
        <v>155</v>
      </c>
      <c r="BE195" s="125">
        <f>IF(N195="základná",J195,0)</f>
        <v>0</v>
      </c>
      <c r="BF195" s="125">
        <f>IF(N195="znížená",J195,0)</f>
        <v>0</v>
      </c>
      <c r="BG195" s="125">
        <f>IF(N195="zákl. prenesená",J195,0)</f>
        <v>0</v>
      </c>
      <c r="BH195" s="125">
        <f>IF(N195="zníž. prenesená",J195,0)</f>
        <v>0</v>
      </c>
      <c r="BI195" s="125">
        <f>IF(N195="nulová",J195,0)</f>
        <v>0</v>
      </c>
      <c r="BJ195" s="15" t="s">
        <v>134</v>
      </c>
      <c r="BK195" s="125">
        <f>ROUND(I195*H195,2)</f>
        <v>0</v>
      </c>
      <c r="BL195" s="15" t="s">
        <v>256</v>
      </c>
      <c r="BM195" s="207" t="s">
        <v>400</v>
      </c>
    </row>
    <row r="196" s="2" customFormat="1" ht="16.5" customHeight="1">
      <c r="A196" s="36"/>
      <c r="B196" s="164"/>
      <c r="C196" s="195" t="s">
        <v>666</v>
      </c>
      <c r="D196" s="195" t="s">
        <v>158</v>
      </c>
      <c r="E196" s="196" t="s">
        <v>1104</v>
      </c>
      <c r="F196" s="197" t="s">
        <v>1105</v>
      </c>
      <c r="G196" s="198" t="s">
        <v>500</v>
      </c>
      <c r="H196" s="199">
        <v>120.90000000000001</v>
      </c>
      <c r="I196" s="200"/>
      <c r="J196" s="201">
        <f>ROUND(I196*H196,2)</f>
        <v>0</v>
      </c>
      <c r="K196" s="202"/>
      <c r="L196" s="37"/>
      <c r="M196" s="203" t="s">
        <v>1</v>
      </c>
      <c r="N196" s="204" t="s">
        <v>44</v>
      </c>
      <c r="O196" s="75"/>
      <c r="P196" s="205">
        <f>O196*H196</f>
        <v>0</v>
      </c>
      <c r="Q196" s="205">
        <v>0</v>
      </c>
      <c r="R196" s="205">
        <f>Q196*H196</f>
        <v>0</v>
      </c>
      <c r="S196" s="205">
        <v>0</v>
      </c>
      <c r="T196" s="20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07" t="s">
        <v>256</v>
      </c>
      <c r="AT196" s="207" t="s">
        <v>158</v>
      </c>
      <c r="AU196" s="207" t="s">
        <v>134</v>
      </c>
      <c r="AY196" s="15" t="s">
        <v>155</v>
      </c>
      <c r="BE196" s="125">
        <f>IF(N196="základná",J196,0)</f>
        <v>0</v>
      </c>
      <c r="BF196" s="125">
        <f>IF(N196="znížená",J196,0)</f>
        <v>0</v>
      </c>
      <c r="BG196" s="125">
        <f>IF(N196="zákl. prenesená",J196,0)</f>
        <v>0</v>
      </c>
      <c r="BH196" s="125">
        <f>IF(N196="zníž. prenesená",J196,0)</f>
        <v>0</v>
      </c>
      <c r="BI196" s="125">
        <f>IF(N196="nulová",J196,0)</f>
        <v>0</v>
      </c>
      <c r="BJ196" s="15" t="s">
        <v>134</v>
      </c>
      <c r="BK196" s="125">
        <f>ROUND(I196*H196,2)</f>
        <v>0</v>
      </c>
      <c r="BL196" s="15" t="s">
        <v>256</v>
      </c>
      <c r="BM196" s="207" t="s">
        <v>557</v>
      </c>
    </row>
    <row r="197" s="2" customFormat="1" ht="21.75" customHeight="1">
      <c r="A197" s="36"/>
      <c r="B197" s="164"/>
      <c r="C197" s="195" t="s">
        <v>670</v>
      </c>
      <c r="D197" s="195" t="s">
        <v>158</v>
      </c>
      <c r="E197" s="196" t="s">
        <v>1106</v>
      </c>
      <c r="F197" s="197" t="s">
        <v>1107</v>
      </c>
      <c r="G197" s="198" t="s">
        <v>1069</v>
      </c>
      <c r="H197" s="199"/>
      <c r="I197" s="200"/>
      <c r="J197" s="201">
        <f>ROUND(I197*H197,2)</f>
        <v>0</v>
      </c>
      <c r="K197" s="202"/>
      <c r="L197" s="37"/>
      <c r="M197" s="203" t="s">
        <v>1</v>
      </c>
      <c r="N197" s="204" t="s">
        <v>44</v>
      </c>
      <c r="O197" s="75"/>
      <c r="P197" s="205">
        <f>O197*H197</f>
        <v>0</v>
      </c>
      <c r="Q197" s="205">
        <v>0</v>
      </c>
      <c r="R197" s="205">
        <f>Q197*H197</f>
        <v>0</v>
      </c>
      <c r="S197" s="205">
        <v>0</v>
      </c>
      <c r="T197" s="20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7" t="s">
        <v>256</v>
      </c>
      <c r="AT197" s="207" t="s">
        <v>158</v>
      </c>
      <c r="AU197" s="207" t="s">
        <v>134</v>
      </c>
      <c r="AY197" s="15" t="s">
        <v>155</v>
      </c>
      <c r="BE197" s="125">
        <f>IF(N197="základná",J197,0)</f>
        <v>0</v>
      </c>
      <c r="BF197" s="125">
        <f>IF(N197="znížená",J197,0)</f>
        <v>0</v>
      </c>
      <c r="BG197" s="125">
        <f>IF(N197="zákl. prenesená",J197,0)</f>
        <v>0</v>
      </c>
      <c r="BH197" s="125">
        <f>IF(N197="zníž. prenesená",J197,0)</f>
        <v>0</v>
      </c>
      <c r="BI197" s="125">
        <f>IF(N197="nulová",J197,0)</f>
        <v>0</v>
      </c>
      <c r="BJ197" s="15" t="s">
        <v>134</v>
      </c>
      <c r="BK197" s="125">
        <f>ROUND(I197*H197,2)</f>
        <v>0</v>
      </c>
      <c r="BL197" s="15" t="s">
        <v>256</v>
      </c>
      <c r="BM197" s="207" t="s">
        <v>564</v>
      </c>
    </row>
    <row r="198" s="12" customFormat="1" ht="22.8" customHeight="1">
      <c r="A198" s="12"/>
      <c r="B198" s="183"/>
      <c r="C198" s="12"/>
      <c r="D198" s="184" t="s">
        <v>77</v>
      </c>
      <c r="E198" s="193" t="s">
        <v>1108</v>
      </c>
      <c r="F198" s="193" t="s">
        <v>1109</v>
      </c>
      <c r="G198" s="12"/>
      <c r="H198" s="12"/>
      <c r="I198" s="186"/>
      <c r="J198" s="194">
        <f>BK198</f>
        <v>0</v>
      </c>
      <c r="K198" s="12"/>
      <c r="L198" s="183"/>
      <c r="M198" s="187"/>
      <c r="N198" s="188"/>
      <c r="O198" s="188"/>
      <c r="P198" s="189">
        <f>SUM(P199:P213)</f>
        <v>0</v>
      </c>
      <c r="Q198" s="188"/>
      <c r="R198" s="189">
        <f>SUM(R199:R213)</f>
        <v>0.044304000000000003</v>
      </c>
      <c r="S198" s="188"/>
      <c r="T198" s="190">
        <f>SUM(T199:T213)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84" t="s">
        <v>134</v>
      </c>
      <c r="AT198" s="191" t="s">
        <v>77</v>
      </c>
      <c r="AU198" s="191" t="s">
        <v>86</v>
      </c>
      <c r="AY198" s="184" t="s">
        <v>155</v>
      </c>
      <c r="BK198" s="192">
        <f>SUM(BK199:BK213)</f>
        <v>0</v>
      </c>
    </row>
    <row r="199" s="2" customFormat="1" ht="21.75" customHeight="1">
      <c r="A199" s="36"/>
      <c r="B199" s="164"/>
      <c r="C199" s="195" t="s">
        <v>719</v>
      </c>
      <c r="D199" s="195" t="s">
        <v>158</v>
      </c>
      <c r="E199" s="196" t="s">
        <v>1110</v>
      </c>
      <c r="F199" s="197" t="s">
        <v>1111</v>
      </c>
      <c r="G199" s="198" t="s">
        <v>1027</v>
      </c>
      <c r="H199" s="199">
        <v>12</v>
      </c>
      <c r="I199" s="200"/>
      <c r="J199" s="201">
        <f>ROUND(I199*H199,2)</f>
        <v>0</v>
      </c>
      <c r="K199" s="202"/>
      <c r="L199" s="37"/>
      <c r="M199" s="203" t="s">
        <v>1</v>
      </c>
      <c r="N199" s="204" t="s">
        <v>44</v>
      </c>
      <c r="O199" s="75"/>
      <c r="P199" s="205">
        <f>O199*H199</f>
        <v>0</v>
      </c>
      <c r="Q199" s="205">
        <v>0.00072999999999999996</v>
      </c>
      <c r="R199" s="205">
        <f>Q199*H199</f>
        <v>0.0087600000000000004</v>
      </c>
      <c r="S199" s="205">
        <v>0</v>
      </c>
      <c r="T199" s="20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07" t="s">
        <v>256</v>
      </c>
      <c r="AT199" s="207" t="s">
        <v>158</v>
      </c>
      <c r="AU199" s="207" t="s">
        <v>134</v>
      </c>
      <c r="AY199" s="15" t="s">
        <v>155</v>
      </c>
      <c r="BE199" s="125">
        <f>IF(N199="základná",J199,0)</f>
        <v>0</v>
      </c>
      <c r="BF199" s="125">
        <f>IF(N199="znížená",J199,0)</f>
        <v>0</v>
      </c>
      <c r="BG199" s="125">
        <f>IF(N199="zákl. prenesená",J199,0)</f>
        <v>0</v>
      </c>
      <c r="BH199" s="125">
        <f>IF(N199="zníž. prenesená",J199,0)</f>
        <v>0</v>
      </c>
      <c r="BI199" s="125">
        <f>IF(N199="nulová",J199,0)</f>
        <v>0</v>
      </c>
      <c r="BJ199" s="15" t="s">
        <v>134</v>
      </c>
      <c r="BK199" s="125">
        <f>ROUND(I199*H199,2)</f>
        <v>0</v>
      </c>
      <c r="BL199" s="15" t="s">
        <v>256</v>
      </c>
      <c r="BM199" s="207" t="s">
        <v>917</v>
      </c>
    </row>
    <row r="200" s="2" customFormat="1" ht="21.75" customHeight="1">
      <c r="A200" s="36"/>
      <c r="B200" s="164"/>
      <c r="C200" s="195" t="s">
        <v>723</v>
      </c>
      <c r="D200" s="195" t="s">
        <v>158</v>
      </c>
      <c r="E200" s="196" t="s">
        <v>1112</v>
      </c>
      <c r="F200" s="197" t="s">
        <v>1113</v>
      </c>
      <c r="G200" s="198" t="s">
        <v>1027</v>
      </c>
      <c r="H200" s="199">
        <v>1</v>
      </c>
      <c r="I200" s="200"/>
      <c r="J200" s="201">
        <f>ROUND(I200*H200,2)</f>
        <v>0</v>
      </c>
      <c r="K200" s="202"/>
      <c r="L200" s="37"/>
      <c r="M200" s="203" t="s">
        <v>1</v>
      </c>
      <c r="N200" s="204" t="s">
        <v>44</v>
      </c>
      <c r="O200" s="75"/>
      <c r="P200" s="205">
        <f>O200*H200</f>
        <v>0</v>
      </c>
      <c r="Q200" s="205">
        <v>0.00081999999999999998</v>
      </c>
      <c r="R200" s="205">
        <f>Q200*H200</f>
        <v>0.00081999999999999998</v>
      </c>
      <c r="S200" s="205">
        <v>0</v>
      </c>
      <c r="T200" s="206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07" t="s">
        <v>256</v>
      </c>
      <c r="AT200" s="207" t="s">
        <v>158</v>
      </c>
      <c r="AU200" s="207" t="s">
        <v>134</v>
      </c>
      <c r="AY200" s="15" t="s">
        <v>155</v>
      </c>
      <c r="BE200" s="125">
        <f>IF(N200="základná",J200,0)</f>
        <v>0</v>
      </c>
      <c r="BF200" s="125">
        <f>IF(N200="znížená",J200,0)</f>
        <v>0</v>
      </c>
      <c r="BG200" s="125">
        <f>IF(N200="zákl. prenesená",J200,0)</f>
        <v>0</v>
      </c>
      <c r="BH200" s="125">
        <f>IF(N200="zníž. prenesená",J200,0)</f>
        <v>0</v>
      </c>
      <c r="BI200" s="125">
        <f>IF(N200="nulová",J200,0)</f>
        <v>0</v>
      </c>
      <c r="BJ200" s="15" t="s">
        <v>134</v>
      </c>
      <c r="BK200" s="125">
        <f>ROUND(I200*H200,2)</f>
        <v>0</v>
      </c>
      <c r="BL200" s="15" t="s">
        <v>256</v>
      </c>
      <c r="BM200" s="207" t="s">
        <v>925</v>
      </c>
    </row>
    <row r="201" s="2" customFormat="1" ht="21.75" customHeight="1">
      <c r="A201" s="36"/>
      <c r="B201" s="164"/>
      <c r="C201" s="195" t="s">
        <v>727</v>
      </c>
      <c r="D201" s="195" t="s">
        <v>158</v>
      </c>
      <c r="E201" s="196" t="s">
        <v>1114</v>
      </c>
      <c r="F201" s="197" t="s">
        <v>1115</v>
      </c>
      <c r="G201" s="198" t="s">
        <v>1116</v>
      </c>
      <c r="H201" s="199">
        <v>5</v>
      </c>
      <c r="I201" s="200"/>
      <c r="J201" s="201">
        <f>ROUND(I201*H201,2)</f>
        <v>0</v>
      </c>
      <c r="K201" s="202"/>
      <c r="L201" s="37"/>
      <c r="M201" s="203" t="s">
        <v>1</v>
      </c>
      <c r="N201" s="204" t="s">
        <v>44</v>
      </c>
      <c r="O201" s="75"/>
      <c r="P201" s="205">
        <f>O201*H201</f>
        <v>0</v>
      </c>
      <c r="Q201" s="205">
        <v>0.0017600000000000001</v>
      </c>
      <c r="R201" s="205">
        <f>Q201*H201</f>
        <v>0.0088000000000000005</v>
      </c>
      <c r="S201" s="205">
        <v>0</v>
      </c>
      <c r="T201" s="20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07" t="s">
        <v>256</v>
      </c>
      <c r="AT201" s="207" t="s">
        <v>158</v>
      </c>
      <c r="AU201" s="207" t="s">
        <v>134</v>
      </c>
      <c r="AY201" s="15" t="s">
        <v>155</v>
      </c>
      <c r="BE201" s="125">
        <f>IF(N201="základná",J201,0)</f>
        <v>0</v>
      </c>
      <c r="BF201" s="125">
        <f>IF(N201="znížená",J201,0)</f>
        <v>0</v>
      </c>
      <c r="BG201" s="125">
        <f>IF(N201="zákl. prenesená",J201,0)</f>
        <v>0</v>
      </c>
      <c r="BH201" s="125">
        <f>IF(N201="zníž. prenesená",J201,0)</f>
        <v>0</v>
      </c>
      <c r="BI201" s="125">
        <f>IF(N201="nulová",J201,0)</f>
        <v>0</v>
      </c>
      <c r="BJ201" s="15" t="s">
        <v>134</v>
      </c>
      <c r="BK201" s="125">
        <f>ROUND(I201*H201,2)</f>
        <v>0</v>
      </c>
      <c r="BL201" s="15" t="s">
        <v>256</v>
      </c>
      <c r="BM201" s="207" t="s">
        <v>608</v>
      </c>
    </row>
    <row r="202" s="2" customFormat="1" ht="21.75" customHeight="1">
      <c r="A202" s="36"/>
      <c r="B202" s="164"/>
      <c r="C202" s="195" t="s">
        <v>763</v>
      </c>
      <c r="D202" s="195" t="s">
        <v>158</v>
      </c>
      <c r="E202" s="196" t="s">
        <v>1117</v>
      </c>
      <c r="F202" s="197" t="s">
        <v>1118</v>
      </c>
      <c r="G202" s="198" t="s">
        <v>1119</v>
      </c>
      <c r="H202" s="199">
        <v>3</v>
      </c>
      <c r="I202" s="200"/>
      <c r="J202" s="201">
        <f>ROUND(I202*H202,2)</f>
        <v>0</v>
      </c>
      <c r="K202" s="202"/>
      <c r="L202" s="37"/>
      <c r="M202" s="203" t="s">
        <v>1</v>
      </c>
      <c r="N202" s="204" t="s">
        <v>44</v>
      </c>
      <c r="O202" s="75"/>
      <c r="P202" s="205">
        <f>O202*H202</f>
        <v>0</v>
      </c>
      <c r="Q202" s="205">
        <v>2.0000000000000002E-05</v>
      </c>
      <c r="R202" s="205">
        <f>Q202*H202</f>
        <v>6.0000000000000008E-05</v>
      </c>
      <c r="S202" s="205">
        <v>0</v>
      </c>
      <c r="T202" s="20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07" t="s">
        <v>256</v>
      </c>
      <c r="AT202" s="207" t="s">
        <v>158</v>
      </c>
      <c r="AU202" s="207" t="s">
        <v>134</v>
      </c>
      <c r="AY202" s="15" t="s">
        <v>155</v>
      </c>
      <c r="BE202" s="125">
        <f>IF(N202="základná",J202,0)</f>
        <v>0</v>
      </c>
      <c r="BF202" s="125">
        <f>IF(N202="znížená",J202,0)</f>
        <v>0</v>
      </c>
      <c r="BG202" s="125">
        <f>IF(N202="zákl. prenesená",J202,0)</f>
        <v>0</v>
      </c>
      <c r="BH202" s="125">
        <f>IF(N202="zníž. prenesená",J202,0)</f>
        <v>0</v>
      </c>
      <c r="BI202" s="125">
        <f>IF(N202="nulová",J202,0)</f>
        <v>0</v>
      </c>
      <c r="BJ202" s="15" t="s">
        <v>134</v>
      </c>
      <c r="BK202" s="125">
        <f>ROUND(I202*H202,2)</f>
        <v>0</v>
      </c>
      <c r="BL202" s="15" t="s">
        <v>256</v>
      </c>
      <c r="BM202" s="207" t="s">
        <v>929</v>
      </c>
    </row>
    <row r="203" s="2" customFormat="1" ht="21.75" customHeight="1">
      <c r="A203" s="36"/>
      <c r="B203" s="164"/>
      <c r="C203" s="195" t="s">
        <v>767</v>
      </c>
      <c r="D203" s="195" t="s">
        <v>158</v>
      </c>
      <c r="E203" s="196" t="s">
        <v>1120</v>
      </c>
      <c r="F203" s="197" t="s">
        <v>1121</v>
      </c>
      <c r="G203" s="198" t="s">
        <v>1027</v>
      </c>
      <c r="H203" s="199">
        <v>1</v>
      </c>
      <c r="I203" s="200"/>
      <c r="J203" s="201">
        <f>ROUND(I203*H203,2)</f>
        <v>0</v>
      </c>
      <c r="K203" s="202"/>
      <c r="L203" s="37"/>
      <c r="M203" s="203" t="s">
        <v>1</v>
      </c>
      <c r="N203" s="204" t="s">
        <v>44</v>
      </c>
      <c r="O203" s="75"/>
      <c r="P203" s="205">
        <f>O203*H203</f>
        <v>0</v>
      </c>
      <c r="Q203" s="205">
        <v>0.00027</v>
      </c>
      <c r="R203" s="205">
        <f>Q203*H203</f>
        <v>0.00027</v>
      </c>
      <c r="S203" s="205">
        <v>0</v>
      </c>
      <c r="T203" s="20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7" t="s">
        <v>256</v>
      </c>
      <c r="AT203" s="207" t="s">
        <v>158</v>
      </c>
      <c r="AU203" s="207" t="s">
        <v>134</v>
      </c>
      <c r="AY203" s="15" t="s">
        <v>155</v>
      </c>
      <c r="BE203" s="125">
        <f>IF(N203="základná",J203,0)</f>
        <v>0</v>
      </c>
      <c r="BF203" s="125">
        <f>IF(N203="znížená",J203,0)</f>
        <v>0</v>
      </c>
      <c r="BG203" s="125">
        <f>IF(N203="zákl. prenesená",J203,0)</f>
        <v>0</v>
      </c>
      <c r="BH203" s="125">
        <f>IF(N203="zníž. prenesená",J203,0)</f>
        <v>0</v>
      </c>
      <c r="BI203" s="125">
        <f>IF(N203="nulová",J203,0)</f>
        <v>0</v>
      </c>
      <c r="BJ203" s="15" t="s">
        <v>134</v>
      </c>
      <c r="BK203" s="125">
        <f>ROUND(I203*H203,2)</f>
        <v>0</v>
      </c>
      <c r="BL203" s="15" t="s">
        <v>256</v>
      </c>
      <c r="BM203" s="207" t="s">
        <v>494</v>
      </c>
    </row>
    <row r="204" s="2" customFormat="1" ht="21.75" customHeight="1">
      <c r="A204" s="36"/>
      <c r="B204" s="164"/>
      <c r="C204" s="195" t="s">
        <v>1061</v>
      </c>
      <c r="D204" s="195" t="s">
        <v>158</v>
      </c>
      <c r="E204" s="196" t="s">
        <v>1122</v>
      </c>
      <c r="F204" s="197" t="s">
        <v>1123</v>
      </c>
      <c r="G204" s="198" t="s">
        <v>1027</v>
      </c>
      <c r="H204" s="199">
        <v>1</v>
      </c>
      <c r="I204" s="200"/>
      <c r="J204" s="201">
        <f>ROUND(I204*H204,2)</f>
        <v>0</v>
      </c>
      <c r="K204" s="202"/>
      <c r="L204" s="37"/>
      <c r="M204" s="203" t="s">
        <v>1</v>
      </c>
      <c r="N204" s="204" t="s">
        <v>44</v>
      </c>
      <c r="O204" s="75"/>
      <c r="P204" s="205">
        <f>O204*H204</f>
        <v>0</v>
      </c>
      <c r="Q204" s="205">
        <v>0.0010200000000000001</v>
      </c>
      <c r="R204" s="205">
        <f>Q204*H204</f>
        <v>0.0010200000000000001</v>
      </c>
      <c r="S204" s="205">
        <v>0</v>
      </c>
      <c r="T204" s="20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07" t="s">
        <v>256</v>
      </c>
      <c r="AT204" s="207" t="s">
        <v>158</v>
      </c>
      <c r="AU204" s="207" t="s">
        <v>134</v>
      </c>
      <c r="AY204" s="15" t="s">
        <v>155</v>
      </c>
      <c r="BE204" s="125">
        <f>IF(N204="základná",J204,0)</f>
        <v>0</v>
      </c>
      <c r="BF204" s="125">
        <f>IF(N204="znížená",J204,0)</f>
        <v>0</v>
      </c>
      <c r="BG204" s="125">
        <f>IF(N204="zákl. prenesená",J204,0)</f>
        <v>0</v>
      </c>
      <c r="BH204" s="125">
        <f>IF(N204="zníž. prenesená",J204,0)</f>
        <v>0</v>
      </c>
      <c r="BI204" s="125">
        <f>IF(N204="nulová",J204,0)</f>
        <v>0</v>
      </c>
      <c r="BJ204" s="15" t="s">
        <v>134</v>
      </c>
      <c r="BK204" s="125">
        <f>ROUND(I204*H204,2)</f>
        <v>0</v>
      </c>
      <c r="BL204" s="15" t="s">
        <v>256</v>
      </c>
      <c r="BM204" s="207" t="s">
        <v>470</v>
      </c>
    </row>
    <row r="205" s="2" customFormat="1" ht="21.75" customHeight="1">
      <c r="A205" s="36"/>
      <c r="B205" s="164"/>
      <c r="C205" s="195" t="s">
        <v>775</v>
      </c>
      <c r="D205" s="195" t="s">
        <v>158</v>
      </c>
      <c r="E205" s="196" t="s">
        <v>1124</v>
      </c>
      <c r="F205" s="197" t="s">
        <v>1125</v>
      </c>
      <c r="G205" s="198" t="s">
        <v>1027</v>
      </c>
      <c r="H205" s="199">
        <v>2</v>
      </c>
      <c r="I205" s="200"/>
      <c r="J205" s="201">
        <f>ROUND(I205*H205,2)</f>
        <v>0</v>
      </c>
      <c r="K205" s="202"/>
      <c r="L205" s="37"/>
      <c r="M205" s="203" t="s">
        <v>1</v>
      </c>
      <c r="N205" s="204" t="s">
        <v>44</v>
      </c>
      <c r="O205" s="75"/>
      <c r="P205" s="205">
        <f>O205*H205</f>
        <v>0</v>
      </c>
      <c r="Q205" s="205">
        <v>0.00021000000000000001</v>
      </c>
      <c r="R205" s="205">
        <f>Q205*H205</f>
        <v>0.00042000000000000002</v>
      </c>
      <c r="S205" s="205">
        <v>0</v>
      </c>
      <c r="T205" s="20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7" t="s">
        <v>256</v>
      </c>
      <c r="AT205" s="207" t="s">
        <v>158</v>
      </c>
      <c r="AU205" s="207" t="s">
        <v>134</v>
      </c>
      <c r="AY205" s="15" t="s">
        <v>155</v>
      </c>
      <c r="BE205" s="125">
        <f>IF(N205="základná",J205,0)</f>
        <v>0</v>
      </c>
      <c r="BF205" s="125">
        <f>IF(N205="znížená",J205,0)</f>
        <v>0</v>
      </c>
      <c r="BG205" s="125">
        <f>IF(N205="zákl. prenesená",J205,0)</f>
        <v>0</v>
      </c>
      <c r="BH205" s="125">
        <f>IF(N205="zníž. prenesená",J205,0)</f>
        <v>0</v>
      </c>
      <c r="BI205" s="125">
        <f>IF(N205="nulová",J205,0)</f>
        <v>0</v>
      </c>
      <c r="BJ205" s="15" t="s">
        <v>134</v>
      </c>
      <c r="BK205" s="125">
        <f>ROUND(I205*H205,2)</f>
        <v>0</v>
      </c>
      <c r="BL205" s="15" t="s">
        <v>256</v>
      </c>
      <c r="BM205" s="207" t="s">
        <v>478</v>
      </c>
    </row>
    <row r="206" s="2" customFormat="1" ht="21.75" customHeight="1">
      <c r="A206" s="36"/>
      <c r="B206" s="164"/>
      <c r="C206" s="195" t="s">
        <v>779</v>
      </c>
      <c r="D206" s="195" t="s">
        <v>158</v>
      </c>
      <c r="E206" s="196" t="s">
        <v>1126</v>
      </c>
      <c r="F206" s="197" t="s">
        <v>1127</v>
      </c>
      <c r="G206" s="198" t="s">
        <v>1027</v>
      </c>
      <c r="H206" s="199">
        <v>2</v>
      </c>
      <c r="I206" s="200"/>
      <c r="J206" s="201">
        <f>ROUND(I206*H206,2)</f>
        <v>0</v>
      </c>
      <c r="K206" s="202"/>
      <c r="L206" s="37"/>
      <c r="M206" s="203" t="s">
        <v>1</v>
      </c>
      <c r="N206" s="204" t="s">
        <v>44</v>
      </c>
      <c r="O206" s="75"/>
      <c r="P206" s="205">
        <f>O206*H206</f>
        <v>0</v>
      </c>
      <c r="Q206" s="205">
        <v>0.00050000000000000001</v>
      </c>
      <c r="R206" s="205">
        <f>Q206*H206</f>
        <v>0.001</v>
      </c>
      <c r="S206" s="205">
        <v>0</v>
      </c>
      <c r="T206" s="20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7" t="s">
        <v>256</v>
      </c>
      <c r="AT206" s="207" t="s">
        <v>158</v>
      </c>
      <c r="AU206" s="207" t="s">
        <v>134</v>
      </c>
      <c r="AY206" s="15" t="s">
        <v>155</v>
      </c>
      <c r="BE206" s="125">
        <f>IF(N206="základná",J206,0)</f>
        <v>0</v>
      </c>
      <c r="BF206" s="125">
        <f>IF(N206="znížená",J206,0)</f>
        <v>0</v>
      </c>
      <c r="BG206" s="125">
        <f>IF(N206="zákl. prenesená",J206,0)</f>
        <v>0</v>
      </c>
      <c r="BH206" s="125">
        <f>IF(N206="zníž. prenesená",J206,0)</f>
        <v>0</v>
      </c>
      <c r="BI206" s="125">
        <f>IF(N206="nulová",J206,0)</f>
        <v>0</v>
      </c>
      <c r="BJ206" s="15" t="s">
        <v>134</v>
      </c>
      <c r="BK206" s="125">
        <f>ROUND(I206*H206,2)</f>
        <v>0</v>
      </c>
      <c r="BL206" s="15" t="s">
        <v>256</v>
      </c>
      <c r="BM206" s="207" t="s">
        <v>741</v>
      </c>
    </row>
    <row r="207" s="2" customFormat="1" ht="21.75" customHeight="1">
      <c r="A207" s="36"/>
      <c r="B207" s="164"/>
      <c r="C207" s="195" t="s">
        <v>771</v>
      </c>
      <c r="D207" s="195" t="s">
        <v>158</v>
      </c>
      <c r="E207" s="196" t="s">
        <v>1128</v>
      </c>
      <c r="F207" s="197" t="s">
        <v>1129</v>
      </c>
      <c r="G207" s="198" t="s">
        <v>1027</v>
      </c>
      <c r="H207" s="199">
        <v>1</v>
      </c>
      <c r="I207" s="200"/>
      <c r="J207" s="201">
        <f>ROUND(I207*H207,2)</f>
        <v>0</v>
      </c>
      <c r="K207" s="202"/>
      <c r="L207" s="37"/>
      <c r="M207" s="203" t="s">
        <v>1</v>
      </c>
      <c r="N207" s="204" t="s">
        <v>44</v>
      </c>
      <c r="O207" s="75"/>
      <c r="P207" s="205">
        <f>O207*H207</f>
        <v>0</v>
      </c>
      <c r="Q207" s="205">
        <v>0.00107</v>
      </c>
      <c r="R207" s="205">
        <f>Q207*H207</f>
        <v>0.00107</v>
      </c>
      <c r="S207" s="205">
        <v>0</v>
      </c>
      <c r="T207" s="20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7" t="s">
        <v>256</v>
      </c>
      <c r="AT207" s="207" t="s">
        <v>158</v>
      </c>
      <c r="AU207" s="207" t="s">
        <v>134</v>
      </c>
      <c r="AY207" s="15" t="s">
        <v>155</v>
      </c>
      <c r="BE207" s="125">
        <f>IF(N207="základná",J207,0)</f>
        <v>0</v>
      </c>
      <c r="BF207" s="125">
        <f>IF(N207="znížená",J207,0)</f>
        <v>0</v>
      </c>
      <c r="BG207" s="125">
        <f>IF(N207="zákl. prenesená",J207,0)</f>
        <v>0</v>
      </c>
      <c r="BH207" s="125">
        <f>IF(N207="zníž. prenesená",J207,0)</f>
        <v>0</v>
      </c>
      <c r="BI207" s="125">
        <f>IF(N207="nulová",J207,0)</f>
        <v>0</v>
      </c>
      <c r="BJ207" s="15" t="s">
        <v>134</v>
      </c>
      <c r="BK207" s="125">
        <f>ROUND(I207*H207,2)</f>
        <v>0</v>
      </c>
      <c r="BL207" s="15" t="s">
        <v>256</v>
      </c>
      <c r="BM207" s="207" t="s">
        <v>745</v>
      </c>
    </row>
    <row r="208" s="2" customFormat="1" ht="16.5" customHeight="1">
      <c r="A208" s="36"/>
      <c r="B208" s="164"/>
      <c r="C208" s="195" t="s">
        <v>841</v>
      </c>
      <c r="D208" s="195" t="s">
        <v>158</v>
      </c>
      <c r="E208" s="196" t="s">
        <v>1130</v>
      </c>
      <c r="F208" s="197" t="s">
        <v>1131</v>
      </c>
      <c r="G208" s="198" t="s">
        <v>1027</v>
      </c>
      <c r="H208" s="199">
        <v>1</v>
      </c>
      <c r="I208" s="200"/>
      <c r="J208" s="201">
        <f>ROUND(I208*H208,2)</f>
        <v>0</v>
      </c>
      <c r="K208" s="202"/>
      <c r="L208" s="37"/>
      <c r="M208" s="203" t="s">
        <v>1</v>
      </c>
      <c r="N208" s="204" t="s">
        <v>44</v>
      </c>
      <c r="O208" s="75"/>
      <c r="P208" s="205">
        <f>O208*H208</f>
        <v>0</v>
      </c>
      <c r="Q208" s="205">
        <v>0</v>
      </c>
      <c r="R208" s="205">
        <f>Q208*H208</f>
        <v>0</v>
      </c>
      <c r="S208" s="205">
        <v>0</v>
      </c>
      <c r="T208" s="20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07" t="s">
        <v>256</v>
      </c>
      <c r="AT208" s="207" t="s">
        <v>158</v>
      </c>
      <c r="AU208" s="207" t="s">
        <v>134</v>
      </c>
      <c r="AY208" s="15" t="s">
        <v>155</v>
      </c>
      <c r="BE208" s="125">
        <f>IF(N208="základná",J208,0)</f>
        <v>0</v>
      </c>
      <c r="BF208" s="125">
        <f>IF(N208="znížená",J208,0)</f>
        <v>0</v>
      </c>
      <c r="BG208" s="125">
        <f>IF(N208="zákl. prenesená",J208,0)</f>
        <v>0</v>
      </c>
      <c r="BH208" s="125">
        <f>IF(N208="zníž. prenesená",J208,0)</f>
        <v>0</v>
      </c>
      <c r="BI208" s="125">
        <f>IF(N208="nulová",J208,0)</f>
        <v>0</v>
      </c>
      <c r="BJ208" s="15" t="s">
        <v>134</v>
      </c>
      <c r="BK208" s="125">
        <f>ROUND(I208*H208,2)</f>
        <v>0</v>
      </c>
      <c r="BL208" s="15" t="s">
        <v>256</v>
      </c>
      <c r="BM208" s="207" t="s">
        <v>806</v>
      </c>
    </row>
    <row r="209" s="2" customFormat="1" ht="21.75" customHeight="1">
      <c r="A209" s="36"/>
      <c r="B209" s="164"/>
      <c r="C209" s="222" t="s">
        <v>845</v>
      </c>
      <c r="D209" s="222" t="s">
        <v>366</v>
      </c>
      <c r="E209" s="223" t="s">
        <v>1132</v>
      </c>
      <c r="F209" s="224" t="s">
        <v>1133</v>
      </c>
      <c r="G209" s="225" t="s">
        <v>1027</v>
      </c>
      <c r="H209" s="226">
        <v>1</v>
      </c>
      <c r="I209" s="227"/>
      <c r="J209" s="228">
        <f>ROUND(I209*H209,2)</f>
        <v>0</v>
      </c>
      <c r="K209" s="229"/>
      <c r="L209" s="230"/>
      <c r="M209" s="231" t="s">
        <v>1</v>
      </c>
      <c r="N209" s="232" t="s">
        <v>44</v>
      </c>
      <c r="O209" s="75"/>
      <c r="P209" s="205">
        <f>O209*H209</f>
        <v>0</v>
      </c>
      <c r="Q209" s="205">
        <v>0.00012</v>
      </c>
      <c r="R209" s="205">
        <f>Q209*H209</f>
        <v>0.00012</v>
      </c>
      <c r="S209" s="205">
        <v>0</v>
      </c>
      <c r="T209" s="20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7" t="s">
        <v>197</v>
      </c>
      <c r="AT209" s="207" t="s">
        <v>366</v>
      </c>
      <c r="AU209" s="207" t="s">
        <v>134</v>
      </c>
      <c r="AY209" s="15" t="s">
        <v>155</v>
      </c>
      <c r="BE209" s="125">
        <f>IF(N209="základná",J209,0)</f>
        <v>0</v>
      </c>
      <c r="BF209" s="125">
        <f>IF(N209="znížená",J209,0)</f>
        <v>0</v>
      </c>
      <c r="BG209" s="125">
        <f>IF(N209="zákl. prenesená",J209,0)</f>
        <v>0</v>
      </c>
      <c r="BH209" s="125">
        <f>IF(N209="zníž. prenesená",J209,0)</f>
        <v>0</v>
      </c>
      <c r="BI209" s="125">
        <f>IF(N209="nulová",J209,0)</f>
        <v>0</v>
      </c>
      <c r="BJ209" s="15" t="s">
        <v>134</v>
      </c>
      <c r="BK209" s="125">
        <f>ROUND(I209*H209,2)</f>
        <v>0</v>
      </c>
      <c r="BL209" s="15" t="s">
        <v>256</v>
      </c>
      <c r="BM209" s="207" t="s">
        <v>814</v>
      </c>
    </row>
    <row r="210" s="2" customFormat="1" ht="16.5" customHeight="1">
      <c r="A210" s="36"/>
      <c r="B210" s="164"/>
      <c r="C210" s="222" t="s">
        <v>849</v>
      </c>
      <c r="D210" s="222" t="s">
        <v>366</v>
      </c>
      <c r="E210" s="223" t="s">
        <v>1134</v>
      </c>
      <c r="F210" s="224" t="s">
        <v>1135</v>
      </c>
      <c r="G210" s="225" t="s">
        <v>1027</v>
      </c>
      <c r="H210" s="226">
        <v>1</v>
      </c>
      <c r="I210" s="227"/>
      <c r="J210" s="228">
        <f>ROUND(I210*H210,2)</f>
        <v>0</v>
      </c>
      <c r="K210" s="229"/>
      <c r="L210" s="230"/>
      <c r="M210" s="231" t="s">
        <v>1</v>
      </c>
      <c r="N210" s="232" t="s">
        <v>44</v>
      </c>
      <c r="O210" s="75"/>
      <c r="P210" s="205">
        <f>O210*H210</f>
        <v>0</v>
      </c>
      <c r="Q210" s="205">
        <v>0</v>
      </c>
      <c r="R210" s="205">
        <f>Q210*H210</f>
        <v>0</v>
      </c>
      <c r="S210" s="205">
        <v>0</v>
      </c>
      <c r="T210" s="20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07" t="s">
        <v>197</v>
      </c>
      <c r="AT210" s="207" t="s">
        <v>366</v>
      </c>
      <c r="AU210" s="207" t="s">
        <v>134</v>
      </c>
      <c r="AY210" s="15" t="s">
        <v>155</v>
      </c>
      <c r="BE210" s="125">
        <f>IF(N210="základná",J210,0)</f>
        <v>0</v>
      </c>
      <c r="BF210" s="125">
        <f>IF(N210="znížená",J210,0)</f>
        <v>0</v>
      </c>
      <c r="BG210" s="125">
        <f>IF(N210="zákl. prenesená",J210,0)</f>
        <v>0</v>
      </c>
      <c r="BH210" s="125">
        <f>IF(N210="zníž. prenesená",J210,0)</f>
        <v>0</v>
      </c>
      <c r="BI210" s="125">
        <f>IF(N210="nulová",J210,0)</f>
        <v>0</v>
      </c>
      <c r="BJ210" s="15" t="s">
        <v>134</v>
      </c>
      <c r="BK210" s="125">
        <f>ROUND(I210*H210,2)</f>
        <v>0</v>
      </c>
      <c r="BL210" s="15" t="s">
        <v>256</v>
      </c>
      <c r="BM210" s="207" t="s">
        <v>482</v>
      </c>
    </row>
    <row r="211" s="2" customFormat="1" ht="21.75" customHeight="1">
      <c r="A211" s="36"/>
      <c r="B211" s="164"/>
      <c r="C211" s="195" t="s">
        <v>853</v>
      </c>
      <c r="D211" s="195" t="s">
        <v>158</v>
      </c>
      <c r="E211" s="196" t="s">
        <v>1136</v>
      </c>
      <c r="F211" s="197" t="s">
        <v>1137</v>
      </c>
      <c r="G211" s="198" t="s">
        <v>500</v>
      </c>
      <c r="H211" s="199">
        <v>129.19999999999999</v>
      </c>
      <c r="I211" s="200"/>
      <c r="J211" s="201">
        <f>ROUND(I211*H211,2)</f>
        <v>0</v>
      </c>
      <c r="K211" s="202"/>
      <c r="L211" s="37"/>
      <c r="M211" s="203" t="s">
        <v>1</v>
      </c>
      <c r="N211" s="204" t="s">
        <v>44</v>
      </c>
      <c r="O211" s="75"/>
      <c r="P211" s="205">
        <f>O211*H211</f>
        <v>0</v>
      </c>
      <c r="Q211" s="205">
        <v>0.00017000000000000001</v>
      </c>
      <c r="R211" s="205">
        <f>Q211*H211</f>
        <v>0.021964000000000001</v>
      </c>
      <c r="S211" s="205">
        <v>0</v>
      </c>
      <c r="T211" s="20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07" t="s">
        <v>256</v>
      </c>
      <c r="AT211" s="207" t="s">
        <v>158</v>
      </c>
      <c r="AU211" s="207" t="s">
        <v>134</v>
      </c>
      <c r="AY211" s="15" t="s">
        <v>155</v>
      </c>
      <c r="BE211" s="125">
        <f>IF(N211="základná",J211,0)</f>
        <v>0</v>
      </c>
      <c r="BF211" s="125">
        <f>IF(N211="znížená",J211,0)</f>
        <v>0</v>
      </c>
      <c r="BG211" s="125">
        <f>IF(N211="zákl. prenesená",J211,0)</f>
        <v>0</v>
      </c>
      <c r="BH211" s="125">
        <f>IF(N211="zníž. prenesená",J211,0)</f>
        <v>0</v>
      </c>
      <c r="BI211" s="125">
        <f>IF(N211="nulová",J211,0)</f>
        <v>0</v>
      </c>
      <c r="BJ211" s="15" t="s">
        <v>134</v>
      </c>
      <c r="BK211" s="125">
        <f>ROUND(I211*H211,2)</f>
        <v>0</v>
      </c>
      <c r="BL211" s="15" t="s">
        <v>256</v>
      </c>
      <c r="BM211" s="207" t="s">
        <v>873</v>
      </c>
    </row>
    <row r="212" s="2" customFormat="1" ht="21.75" customHeight="1">
      <c r="A212" s="36"/>
      <c r="B212" s="164"/>
      <c r="C212" s="195" t="s">
        <v>372</v>
      </c>
      <c r="D212" s="195" t="s">
        <v>158</v>
      </c>
      <c r="E212" s="196" t="s">
        <v>1138</v>
      </c>
      <c r="F212" s="197" t="s">
        <v>1139</v>
      </c>
      <c r="G212" s="198" t="s">
        <v>500</v>
      </c>
      <c r="H212" s="199">
        <v>129.19999999999999</v>
      </c>
      <c r="I212" s="200"/>
      <c r="J212" s="201">
        <f>ROUND(I212*H212,2)</f>
        <v>0</v>
      </c>
      <c r="K212" s="202"/>
      <c r="L212" s="37"/>
      <c r="M212" s="203" t="s">
        <v>1</v>
      </c>
      <c r="N212" s="204" t="s">
        <v>44</v>
      </c>
      <c r="O212" s="75"/>
      <c r="P212" s="205">
        <f>O212*H212</f>
        <v>0</v>
      </c>
      <c r="Q212" s="205">
        <v>0</v>
      </c>
      <c r="R212" s="205">
        <f>Q212*H212</f>
        <v>0</v>
      </c>
      <c r="S212" s="205">
        <v>0</v>
      </c>
      <c r="T212" s="206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7" t="s">
        <v>256</v>
      </c>
      <c r="AT212" s="207" t="s">
        <v>158</v>
      </c>
      <c r="AU212" s="207" t="s">
        <v>134</v>
      </c>
      <c r="AY212" s="15" t="s">
        <v>155</v>
      </c>
      <c r="BE212" s="125">
        <f>IF(N212="základná",J212,0)</f>
        <v>0</v>
      </c>
      <c r="BF212" s="125">
        <f>IF(N212="znížená",J212,0)</f>
        <v>0</v>
      </c>
      <c r="BG212" s="125">
        <f>IF(N212="zákl. prenesená",J212,0)</f>
        <v>0</v>
      </c>
      <c r="BH212" s="125">
        <f>IF(N212="zníž. prenesená",J212,0)</f>
        <v>0</v>
      </c>
      <c r="BI212" s="125">
        <f>IF(N212="nulová",J212,0)</f>
        <v>0</v>
      </c>
      <c r="BJ212" s="15" t="s">
        <v>134</v>
      </c>
      <c r="BK212" s="125">
        <f>ROUND(I212*H212,2)</f>
        <v>0</v>
      </c>
      <c r="BL212" s="15" t="s">
        <v>256</v>
      </c>
      <c r="BM212" s="207" t="s">
        <v>376</v>
      </c>
    </row>
    <row r="213" s="2" customFormat="1" ht="21.75" customHeight="1">
      <c r="A213" s="36"/>
      <c r="B213" s="164"/>
      <c r="C213" s="195" t="s">
        <v>821</v>
      </c>
      <c r="D213" s="195" t="s">
        <v>158</v>
      </c>
      <c r="E213" s="196" t="s">
        <v>1140</v>
      </c>
      <c r="F213" s="197" t="s">
        <v>1141</v>
      </c>
      <c r="G213" s="198" t="s">
        <v>1069</v>
      </c>
      <c r="H213" s="199"/>
      <c r="I213" s="200"/>
      <c r="J213" s="201">
        <f>ROUND(I213*H213,2)</f>
        <v>0</v>
      </c>
      <c r="K213" s="202"/>
      <c r="L213" s="37"/>
      <c r="M213" s="203" t="s">
        <v>1</v>
      </c>
      <c r="N213" s="204" t="s">
        <v>44</v>
      </c>
      <c r="O213" s="75"/>
      <c r="P213" s="205">
        <f>O213*H213</f>
        <v>0</v>
      </c>
      <c r="Q213" s="205">
        <v>0</v>
      </c>
      <c r="R213" s="205">
        <f>Q213*H213</f>
        <v>0</v>
      </c>
      <c r="S213" s="205">
        <v>0</v>
      </c>
      <c r="T213" s="206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7" t="s">
        <v>256</v>
      </c>
      <c r="AT213" s="207" t="s">
        <v>158</v>
      </c>
      <c r="AU213" s="207" t="s">
        <v>134</v>
      </c>
      <c r="AY213" s="15" t="s">
        <v>155</v>
      </c>
      <c r="BE213" s="125">
        <f>IF(N213="základná",J213,0)</f>
        <v>0</v>
      </c>
      <c r="BF213" s="125">
        <f>IF(N213="znížená",J213,0)</f>
        <v>0</v>
      </c>
      <c r="BG213" s="125">
        <f>IF(N213="zákl. prenesená",J213,0)</f>
        <v>0</v>
      </c>
      <c r="BH213" s="125">
        <f>IF(N213="zníž. prenesená",J213,0)</f>
        <v>0</v>
      </c>
      <c r="BI213" s="125">
        <f>IF(N213="nulová",J213,0)</f>
        <v>0</v>
      </c>
      <c r="BJ213" s="15" t="s">
        <v>134</v>
      </c>
      <c r="BK213" s="125">
        <f>ROUND(I213*H213,2)</f>
        <v>0</v>
      </c>
      <c r="BL213" s="15" t="s">
        <v>256</v>
      </c>
      <c r="BM213" s="207" t="s">
        <v>578</v>
      </c>
    </row>
    <row r="214" s="12" customFormat="1" ht="22.8" customHeight="1">
      <c r="A214" s="12"/>
      <c r="B214" s="183"/>
      <c r="C214" s="12"/>
      <c r="D214" s="184" t="s">
        <v>77</v>
      </c>
      <c r="E214" s="193" t="s">
        <v>1142</v>
      </c>
      <c r="F214" s="193" t="s">
        <v>1143</v>
      </c>
      <c r="G214" s="12"/>
      <c r="H214" s="12"/>
      <c r="I214" s="186"/>
      <c r="J214" s="194">
        <f>BK214</f>
        <v>0</v>
      </c>
      <c r="K214" s="12"/>
      <c r="L214" s="183"/>
      <c r="M214" s="187"/>
      <c r="N214" s="188"/>
      <c r="O214" s="188"/>
      <c r="P214" s="189">
        <f>SUM(P215:P228)</f>
        <v>0</v>
      </c>
      <c r="Q214" s="188"/>
      <c r="R214" s="189">
        <f>SUM(R215:R228)</f>
        <v>0.081360000000000002</v>
      </c>
      <c r="S214" s="188"/>
      <c r="T214" s="190">
        <f>SUM(T215:T228)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84" t="s">
        <v>134</v>
      </c>
      <c r="AT214" s="191" t="s">
        <v>77</v>
      </c>
      <c r="AU214" s="191" t="s">
        <v>86</v>
      </c>
      <c r="AY214" s="184" t="s">
        <v>155</v>
      </c>
      <c r="BK214" s="192">
        <f>SUM(BK215:BK228)</f>
        <v>0</v>
      </c>
    </row>
    <row r="215" s="2" customFormat="1" ht="21.75" customHeight="1">
      <c r="A215" s="36"/>
      <c r="B215" s="164"/>
      <c r="C215" s="195" t="s">
        <v>825</v>
      </c>
      <c r="D215" s="195" t="s">
        <v>158</v>
      </c>
      <c r="E215" s="196" t="s">
        <v>1144</v>
      </c>
      <c r="F215" s="197" t="s">
        <v>1145</v>
      </c>
      <c r="G215" s="198" t="s">
        <v>1119</v>
      </c>
      <c r="H215" s="199">
        <v>4</v>
      </c>
      <c r="I215" s="200"/>
      <c r="J215" s="201">
        <f>ROUND(I215*H215,2)</f>
        <v>0</v>
      </c>
      <c r="K215" s="202"/>
      <c r="L215" s="37"/>
      <c r="M215" s="203" t="s">
        <v>1</v>
      </c>
      <c r="N215" s="204" t="s">
        <v>44</v>
      </c>
      <c r="O215" s="75"/>
      <c r="P215" s="205">
        <f>O215*H215</f>
        <v>0</v>
      </c>
      <c r="Q215" s="205">
        <v>0.00038999999999999999</v>
      </c>
      <c r="R215" s="205">
        <f>Q215*H215</f>
        <v>0.00156</v>
      </c>
      <c r="S215" s="205">
        <v>0</v>
      </c>
      <c r="T215" s="20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07" t="s">
        <v>256</v>
      </c>
      <c r="AT215" s="207" t="s">
        <v>158</v>
      </c>
      <c r="AU215" s="207" t="s">
        <v>134</v>
      </c>
      <c r="AY215" s="15" t="s">
        <v>155</v>
      </c>
      <c r="BE215" s="125">
        <f>IF(N215="základná",J215,0)</f>
        <v>0</v>
      </c>
      <c r="BF215" s="125">
        <f>IF(N215="znížená",J215,0)</f>
        <v>0</v>
      </c>
      <c r="BG215" s="125">
        <f>IF(N215="zákl. prenesená",J215,0)</f>
        <v>0</v>
      </c>
      <c r="BH215" s="125">
        <f>IF(N215="zníž. prenesená",J215,0)</f>
        <v>0</v>
      </c>
      <c r="BI215" s="125">
        <f>IF(N215="nulová",J215,0)</f>
        <v>0</v>
      </c>
      <c r="BJ215" s="15" t="s">
        <v>134</v>
      </c>
      <c r="BK215" s="125">
        <f>ROUND(I215*H215,2)</f>
        <v>0</v>
      </c>
      <c r="BL215" s="15" t="s">
        <v>256</v>
      </c>
      <c r="BM215" s="207" t="s">
        <v>596</v>
      </c>
    </row>
    <row r="216" s="2" customFormat="1" ht="16.5" customHeight="1">
      <c r="A216" s="36"/>
      <c r="B216" s="164"/>
      <c r="C216" s="195" t="s">
        <v>829</v>
      </c>
      <c r="D216" s="195" t="s">
        <v>158</v>
      </c>
      <c r="E216" s="196" t="s">
        <v>1146</v>
      </c>
      <c r="F216" s="197" t="s">
        <v>1147</v>
      </c>
      <c r="G216" s="198" t="s">
        <v>1027</v>
      </c>
      <c r="H216" s="199">
        <v>4</v>
      </c>
      <c r="I216" s="200"/>
      <c r="J216" s="201">
        <f>ROUND(I216*H216,2)</f>
        <v>0</v>
      </c>
      <c r="K216" s="202"/>
      <c r="L216" s="37"/>
      <c r="M216" s="203" t="s">
        <v>1</v>
      </c>
      <c r="N216" s="204" t="s">
        <v>44</v>
      </c>
      <c r="O216" s="75"/>
      <c r="P216" s="205">
        <f>O216*H216</f>
        <v>0</v>
      </c>
      <c r="Q216" s="205">
        <v>0.00055000000000000003</v>
      </c>
      <c r="R216" s="205">
        <f>Q216*H216</f>
        <v>0.0022000000000000001</v>
      </c>
      <c r="S216" s="205">
        <v>0</v>
      </c>
      <c r="T216" s="20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07" t="s">
        <v>256</v>
      </c>
      <c r="AT216" s="207" t="s">
        <v>158</v>
      </c>
      <c r="AU216" s="207" t="s">
        <v>134</v>
      </c>
      <c r="AY216" s="15" t="s">
        <v>155</v>
      </c>
      <c r="BE216" s="125">
        <f>IF(N216="základná",J216,0)</f>
        <v>0</v>
      </c>
      <c r="BF216" s="125">
        <f>IF(N216="znížená",J216,0)</f>
        <v>0</v>
      </c>
      <c r="BG216" s="125">
        <f>IF(N216="zákl. prenesená",J216,0)</f>
        <v>0</v>
      </c>
      <c r="BH216" s="125">
        <f>IF(N216="zníž. prenesená",J216,0)</f>
        <v>0</v>
      </c>
      <c r="BI216" s="125">
        <f>IF(N216="nulová",J216,0)</f>
        <v>0</v>
      </c>
      <c r="BJ216" s="15" t="s">
        <v>134</v>
      </c>
      <c r="BK216" s="125">
        <f>ROUND(I216*H216,2)</f>
        <v>0</v>
      </c>
      <c r="BL216" s="15" t="s">
        <v>256</v>
      </c>
      <c r="BM216" s="207" t="s">
        <v>602</v>
      </c>
    </row>
    <row r="217" s="2" customFormat="1" ht="16.5" customHeight="1">
      <c r="A217" s="36"/>
      <c r="B217" s="164"/>
      <c r="C217" s="222" t="s">
        <v>833</v>
      </c>
      <c r="D217" s="222" t="s">
        <v>366</v>
      </c>
      <c r="E217" s="223" t="s">
        <v>1148</v>
      </c>
      <c r="F217" s="224" t="s">
        <v>1149</v>
      </c>
      <c r="G217" s="225" t="s">
        <v>1027</v>
      </c>
      <c r="H217" s="226">
        <v>4</v>
      </c>
      <c r="I217" s="227"/>
      <c r="J217" s="228">
        <f>ROUND(I217*H217,2)</f>
        <v>0</v>
      </c>
      <c r="K217" s="229"/>
      <c r="L217" s="230"/>
      <c r="M217" s="231" t="s">
        <v>1</v>
      </c>
      <c r="N217" s="232" t="s">
        <v>44</v>
      </c>
      <c r="O217" s="75"/>
      <c r="P217" s="205">
        <f>O217*H217</f>
        <v>0</v>
      </c>
      <c r="Q217" s="205">
        <v>0.01</v>
      </c>
      <c r="R217" s="205">
        <f>Q217*H217</f>
        <v>0.040000000000000001</v>
      </c>
      <c r="S217" s="205">
        <v>0</v>
      </c>
      <c r="T217" s="20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07" t="s">
        <v>197</v>
      </c>
      <c r="AT217" s="207" t="s">
        <v>366</v>
      </c>
      <c r="AU217" s="207" t="s">
        <v>134</v>
      </c>
      <c r="AY217" s="15" t="s">
        <v>155</v>
      </c>
      <c r="BE217" s="125">
        <f>IF(N217="základná",J217,0)</f>
        <v>0</v>
      </c>
      <c r="BF217" s="125">
        <f>IF(N217="znížená",J217,0)</f>
        <v>0</v>
      </c>
      <c r="BG217" s="125">
        <f>IF(N217="zákl. prenesená",J217,0)</f>
        <v>0</v>
      </c>
      <c r="BH217" s="125">
        <f>IF(N217="zníž. prenesená",J217,0)</f>
        <v>0</v>
      </c>
      <c r="BI217" s="125">
        <f>IF(N217="nulová",J217,0)</f>
        <v>0</v>
      </c>
      <c r="BJ217" s="15" t="s">
        <v>134</v>
      </c>
      <c r="BK217" s="125">
        <f>ROUND(I217*H217,2)</f>
        <v>0</v>
      </c>
      <c r="BL217" s="15" t="s">
        <v>256</v>
      </c>
      <c r="BM217" s="207" t="s">
        <v>454</v>
      </c>
    </row>
    <row r="218" s="2" customFormat="1" ht="16.5" customHeight="1">
      <c r="A218" s="36"/>
      <c r="B218" s="164"/>
      <c r="C218" s="195" t="s">
        <v>837</v>
      </c>
      <c r="D218" s="195" t="s">
        <v>158</v>
      </c>
      <c r="E218" s="196" t="s">
        <v>1150</v>
      </c>
      <c r="F218" s="197" t="s">
        <v>1151</v>
      </c>
      <c r="G218" s="198" t="s">
        <v>1119</v>
      </c>
      <c r="H218" s="199">
        <v>1</v>
      </c>
      <c r="I218" s="200"/>
      <c r="J218" s="201">
        <f>ROUND(I218*H218,2)</f>
        <v>0</v>
      </c>
      <c r="K218" s="202"/>
      <c r="L218" s="37"/>
      <c r="M218" s="203" t="s">
        <v>1</v>
      </c>
      <c r="N218" s="204" t="s">
        <v>44</v>
      </c>
      <c r="O218" s="75"/>
      <c r="P218" s="205">
        <f>O218*H218</f>
        <v>0</v>
      </c>
      <c r="Q218" s="205">
        <v>0.010290000000000001</v>
      </c>
      <c r="R218" s="205">
        <f>Q218*H218</f>
        <v>0.010290000000000001</v>
      </c>
      <c r="S218" s="205">
        <v>0</v>
      </c>
      <c r="T218" s="20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07" t="s">
        <v>256</v>
      </c>
      <c r="AT218" s="207" t="s">
        <v>158</v>
      </c>
      <c r="AU218" s="207" t="s">
        <v>134</v>
      </c>
      <c r="AY218" s="15" t="s">
        <v>155</v>
      </c>
      <c r="BE218" s="125">
        <f>IF(N218="základná",J218,0)</f>
        <v>0</v>
      </c>
      <c r="BF218" s="125">
        <f>IF(N218="znížená",J218,0)</f>
        <v>0</v>
      </c>
      <c r="BG218" s="125">
        <f>IF(N218="zákl. prenesená",J218,0)</f>
        <v>0</v>
      </c>
      <c r="BH218" s="125">
        <f>IF(N218="zníž. prenesená",J218,0)</f>
        <v>0</v>
      </c>
      <c r="BI218" s="125">
        <f>IF(N218="nulová",J218,0)</f>
        <v>0</v>
      </c>
      <c r="BJ218" s="15" t="s">
        <v>134</v>
      </c>
      <c r="BK218" s="125">
        <f>ROUND(I218*H218,2)</f>
        <v>0</v>
      </c>
      <c r="BL218" s="15" t="s">
        <v>256</v>
      </c>
      <c r="BM218" s="207" t="s">
        <v>947</v>
      </c>
    </row>
    <row r="219" s="2" customFormat="1" ht="21.75" customHeight="1">
      <c r="A219" s="36"/>
      <c r="B219" s="164"/>
      <c r="C219" s="195" t="s">
        <v>783</v>
      </c>
      <c r="D219" s="195" t="s">
        <v>158</v>
      </c>
      <c r="E219" s="196" t="s">
        <v>1152</v>
      </c>
      <c r="F219" s="197" t="s">
        <v>1153</v>
      </c>
      <c r="G219" s="198" t="s">
        <v>1119</v>
      </c>
      <c r="H219" s="199">
        <v>5</v>
      </c>
      <c r="I219" s="200"/>
      <c r="J219" s="201">
        <f>ROUND(I219*H219,2)</f>
        <v>0</v>
      </c>
      <c r="K219" s="202"/>
      <c r="L219" s="37"/>
      <c r="M219" s="203" t="s">
        <v>1</v>
      </c>
      <c r="N219" s="204" t="s">
        <v>44</v>
      </c>
      <c r="O219" s="75"/>
      <c r="P219" s="205">
        <f>O219*H219</f>
        <v>0</v>
      </c>
      <c r="Q219" s="205">
        <v>0.00107</v>
      </c>
      <c r="R219" s="205">
        <f>Q219*H219</f>
        <v>0.0053499999999999997</v>
      </c>
      <c r="S219" s="205">
        <v>0</v>
      </c>
      <c r="T219" s="206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07" t="s">
        <v>256</v>
      </c>
      <c r="AT219" s="207" t="s">
        <v>158</v>
      </c>
      <c r="AU219" s="207" t="s">
        <v>134</v>
      </c>
      <c r="AY219" s="15" t="s">
        <v>155</v>
      </c>
      <c r="BE219" s="125">
        <f>IF(N219="základná",J219,0)</f>
        <v>0</v>
      </c>
      <c r="BF219" s="125">
        <f>IF(N219="znížená",J219,0)</f>
        <v>0</v>
      </c>
      <c r="BG219" s="125">
        <f>IF(N219="zákl. prenesená",J219,0)</f>
        <v>0</v>
      </c>
      <c r="BH219" s="125">
        <f>IF(N219="zníž. prenesená",J219,0)</f>
        <v>0</v>
      </c>
      <c r="BI219" s="125">
        <f>IF(N219="nulová",J219,0)</f>
        <v>0</v>
      </c>
      <c r="BJ219" s="15" t="s">
        <v>134</v>
      </c>
      <c r="BK219" s="125">
        <f>ROUND(I219*H219,2)</f>
        <v>0</v>
      </c>
      <c r="BL219" s="15" t="s">
        <v>256</v>
      </c>
      <c r="BM219" s="207" t="s">
        <v>616</v>
      </c>
    </row>
    <row r="220" s="2" customFormat="1" ht="21.75" customHeight="1">
      <c r="A220" s="36"/>
      <c r="B220" s="164"/>
      <c r="C220" s="195" t="s">
        <v>788</v>
      </c>
      <c r="D220" s="195" t="s">
        <v>158</v>
      </c>
      <c r="E220" s="196" t="s">
        <v>1154</v>
      </c>
      <c r="F220" s="197" t="s">
        <v>1155</v>
      </c>
      <c r="G220" s="198" t="s">
        <v>1119</v>
      </c>
      <c r="H220" s="199">
        <v>4</v>
      </c>
      <c r="I220" s="200"/>
      <c r="J220" s="201">
        <f>ROUND(I220*H220,2)</f>
        <v>0</v>
      </c>
      <c r="K220" s="202"/>
      <c r="L220" s="37"/>
      <c r="M220" s="203" t="s">
        <v>1</v>
      </c>
      <c r="N220" s="204" t="s">
        <v>44</v>
      </c>
      <c r="O220" s="75"/>
      <c r="P220" s="205">
        <f>O220*H220</f>
        <v>0</v>
      </c>
      <c r="Q220" s="205">
        <v>0.00048000000000000001</v>
      </c>
      <c r="R220" s="205">
        <f>Q220*H220</f>
        <v>0.0019200000000000001</v>
      </c>
      <c r="S220" s="205">
        <v>0</v>
      </c>
      <c r="T220" s="206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07" t="s">
        <v>256</v>
      </c>
      <c r="AT220" s="207" t="s">
        <v>158</v>
      </c>
      <c r="AU220" s="207" t="s">
        <v>134</v>
      </c>
      <c r="AY220" s="15" t="s">
        <v>155</v>
      </c>
      <c r="BE220" s="125">
        <f>IF(N220="základná",J220,0)</f>
        <v>0</v>
      </c>
      <c r="BF220" s="125">
        <f>IF(N220="znížená",J220,0)</f>
        <v>0</v>
      </c>
      <c r="BG220" s="125">
        <f>IF(N220="zákl. prenesená",J220,0)</f>
        <v>0</v>
      </c>
      <c r="BH220" s="125">
        <f>IF(N220="zníž. prenesená",J220,0)</f>
        <v>0</v>
      </c>
      <c r="BI220" s="125">
        <f>IF(N220="nulová",J220,0)</f>
        <v>0</v>
      </c>
      <c r="BJ220" s="15" t="s">
        <v>134</v>
      </c>
      <c r="BK220" s="125">
        <f>ROUND(I220*H220,2)</f>
        <v>0</v>
      </c>
      <c r="BL220" s="15" t="s">
        <v>256</v>
      </c>
      <c r="BM220" s="207" t="s">
        <v>705</v>
      </c>
    </row>
    <row r="221" s="2" customFormat="1" ht="16.5" customHeight="1">
      <c r="A221" s="36"/>
      <c r="B221" s="164"/>
      <c r="C221" s="195" t="s">
        <v>753</v>
      </c>
      <c r="D221" s="195" t="s">
        <v>158</v>
      </c>
      <c r="E221" s="196" t="s">
        <v>1156</v>
      </c>
      <c r="F221" s="197" t="s">
        <v>1157</v>
      </c>
      <c r="G221" s="198" t="s">
        <v>1119</v>
      </c>
      <c r="H221" s="199">
        <v>1</v>
      </c>
      <c r="I221" s="200"/>
      <c r="J221" s="201">
        <f>ROUND(I221*H221,2)</f>
        <v>0</v>
      </c>
      <c r="K221" s="202"/>
      <c r="L221" s="37"/>
      <c r="M221" s="203" t="s">
        <v>1</v>
      </c>
      <c r="N221" s="204" t="s">
        <v>44</v>
      </c>
      <c r="O221" s="75"/>
      <c r="P221" s="205">
        <f>O221*H221</f>
        <v>0</v>
      </c>
      <c r="Q221" s="205">
        <v>9.0000000000000006E-05</v>
      </c>
      <c r="R221" s="205">
        <f>Q221*H221</f>
        <v>9.0000000000000006E-05</v>
      </c>
      <c r="S221" s="205">
        <v>0</v>
      </c>
      <c r="T221" s="20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07" t="s">
        <v>256</v>
      </c>
      <c r="AT221" s="207" t="s">
        <v>158</v>
      </c>
      <c r="AU221" s="207" t="s">
        <v>134</v>
      </c>
      <c r="AY221" s="15" t="s">
        <v>155</v>
      </c>
      <c r="BE221" s="125">
        <f>IF(N221="základná",J221,0)</f>
        <v>0</v>
      </c>
      <c r="BF221" s="125">
        <f>IF(N221="znížená",J221,0)</f>
        <v>0</v>
      </c>
      <c r="BG221" s="125">
        <f>IF(N221="zákl. prenesená",J221,0)</f>
        <v>0</v>
      </c>
      <c r="BH221" s="125">
        <f>IF(N221="zníž. prenesená",J221,0)</f>
        <v>0</v>
      </c>
      <c r="BI221" s="125">
        <f>IF(N221="nulová",J221,0)</f>
        <v>0</v>
      </c>
      <c r="BJ221" s="15" t="s">
        <v>134</v>
      </c>
      <c r="BK221" s="125">
        <f>ROUND(I221*H221,2)</f>
        <v>0</v>
      </c>
      <c r="BL221" s="15" t="s">
        <v>256</v>
      </c>
      <c r="BM221" s="207" t="s">
        <v>757</v>
      </c>
    </row>
    <row r="222" s="2" customFormat="1" ht="16.5" customHeight="1">
      <c r="A222" s="36"/>
      <c r="B222" s="164"/>
      <c r="C222" s="195" t="s">
        <v>715</v>
      </c>
      <c r="D222" s="195" t="s">
        <v>158</v>
      </c>
      <c r="E222" s="196" t="s">
        <v>1158</v>
      </c>
      <c r="F222" s="197" t="s">
        <v>1159</v>
      </c>
      <c r="G222" s="198" t="s">
        <v>1027</v>
      </c>
      <c r="H222" s="199">
        <v>1</v>
      </c>
      <c r="I222" s="200"/>
      <c r="J222" s="201">
        <f>ROUND(I222*H222,2)</f>
        <v>0</v>
      </c>
      <c r="K222" s="202"/>
      <c r="L222" s="37"/>
      <c r="M222" s="203" t="s">
        <v>1</v>
      </c>
      <c r="N222" s="204" t="s">
        <v>44</v>
      </c>
      <c r="O222" s="75"/>
      <c r="P222" s="205">
        <f>O222*H222</f>
        <v>0</v>
      </c>
      <c r="Q222" s="205">
        <v>0.00075000000000000002</v>
      </c>
      <c r="R222" s="205">
        <f>Q222*H222</f>
        <v>0.00075000000000000002</v>
      </c>
      <c r="S222" s="205">
        <v>0</v>
      </c>
      <c r="T222" s="20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7" t="s">
        <v>256</v>
      </c>
      <c r="AT222" s="207" t="s">
        <v>158</v>
      </c>
      <c r="AU222" s="207" t="s">
        <v>134</v>
      </c>
      <c r="AY222" s="15" t="s">
        <v>155</v>
      </c>
      <c r="BE222" s="125">
        <f>IF(N222="základná",J222,0)</f>
        <v>0</v>
      </c>
      <c r="BF222" s="125">
        <f>IF(N222="znížená",J222,0)</f>
        <v>0</v>
      </c>
      <c r="BG222" s="125">
        <f>IF(N222="zákl. prenesená",J222,0)</f>
        <v>0</v>
      </c>
      <c r="BH222" s="125">
        <f>IF(N222="zníž. prenesená",J222,0)</f>
        <v>0</v>
      </c>
      <c r="BI222" s="125">
        <f>IF(N222="nulová",J222,0)</f>
        <v>0</v>
      </c>
      <c r="BJ222" s="15" t="s">
        <v>134</v>
      </c>
      <c r="BK222" s="125">
        <f>ROUND(I222*H222,2)</f>
        <v>0</v>
      </c>
      <c r="BL222" s="15" t="s">
        <v>256</v>
      </c>
      <c r="BM222" s="207" t="s">
        <v>907</v>
      </c>
    </row>
    <row r="223" s="2" customFormat="1" ht="16.5" customHeight="1">
      <c r="A223" s="36"/>
      <c r="B223" s="164"/>
      <c r="C223" s="195" t="s">
        <v>711</v>
      </c>
      <c r="D223" s="195" t="s">
        <v>158</v>
      </c>
      <c r="E223" s="196" t="s">
        <v>1160</v>
      </c>
      <c r="F223" s="197" t="s">
        <v>1161</v>
      </c>
      <c r="G223" s="198" t="s">
        <v>1119</v>
      </c>
      <c r="H223" s="199">
        <v>12</v>
      </c>
      <c r="I223" s="200"/>
      <c r="J223" s="201">
        <f>ROUND(I223*H223,2)</f>
        <v>0</v>
      </c>
      <c r="K223" s="202"/>
      <c r="L223" s="37"/>
      <c r="M223" s="203" t="s">
        <v>1</v>
      </c>
      <c r="N223" s="204" t="s">
        <v>44</v>
      </c>
      <c r="O223" s="75"/>
      <c r="P223" s="205">
        <f>O223*H223</f>
        <v>0</v>
      </c>
      <c r="Q223" s="205">
        <v>4.0000000000000003E-05</v>
      </c>
      <c r="R223" s="205">
        <f>Q223*H223</f>
        <v>0.00048000000000000007</v>
      </c>
      <c r="S223" s="205">
        <v>0</v>
      </c>
      <c r="T223" s="206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07" t="s">
        <v>256</v>
      </c>
      <c r="AT223" s="207" t="s">
        <v>158</v>
      </c>
      <c r="AU223" s="207" t="s">
        <v>134</v>
      </c>
      <c r="AY223" s="15" t="s">
        <v>155</v>
      </c>
      <c r="BE223" s="125">
        <f>IF(N223="základná",J223,0)</f>
        <v>0</v>
      </c>
      <c r="BF223" s="125">
        <f>IF(N223="znížená",J223,0)</f>
        <v>0</v>
      </c>
      <c r="BG223" s="125">
        <f>IF(N223="zákl. prenesená",J223,0)</f>
        <v>0</v>
      </c>
      <c r="BH223" s="125">
        <f>IF(N223="zníž. prenesená",J223,0)</f>
        <v>0</v>
      </c>
      <c r="BI223" s="125">
        <f>IF(N223="nulová",J223,0)</f>
        <v>0</v>
      </c>
      <c r="BJ223" s="15" t="s">
        <v>134</v>
      </c>
      <c r="BK223" s="125">
        <f>ROUND(I223*H223,2)</f>
        <v>0</v>
      </c>
      <c r="BL223" s="15" t="s">
        <v>256</v>
      </c>
      <c r="BM223" s="207" t="s">
        <v>568</v>
      </c>
    </row>
    <row r="224" s="2" customFormat="1" ht="16.5" customHeight="1">
      <c r="A224" s="36"/>
      <c r="B224" s="164"/>
      <c r="C224" s="222" t="s">
        <v>798</v>
      </c>
      <c r="D224" s="222" t="s">
        <v>366</v>
      </c>
      <c r="E224" s="223" t="s">
        <v>1162</v>
      </c>
      <c r="F224" s="224" t="s">
        <v>1163</v>
      </c>
      <c r="G224" s="225" t="s">
        <v>1027</v>
      </c>
      <c r="H224" s="226">
        <v>12</v>
      </c>
      <c r="I224" s="227"/>
      <c r="J224" s="228">
        <f>ROUND(I224*H224,2)</f>
        <v>0</v>
      </c>
      <c r="K224" s="229"/>
      <c r="L224" s="230"/>
      <c r="M224" s="231" t="s">
        <v>1</v>
      </c>
      <c r="N224" s="232" t="s">
        <v>44</v>
      </c>
      <c r="O224" s="75"/>
      <c r="P224" s="205">
        <f>O224*H224</f>
        <v>0</v>
      </c>
      <c r="Q224" s="205">
        <v>0</v>
      </c>
      <c r="R224" s="205">
        <f>Q224*H224</f>
        <v>0</v>
      </c>
      <c r="S224" s="205">
        <v>0</v>
      </c>
      <c r="T224" s="20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07" t="s">
        <v>197</v>
      </c>
      <c r="AT224" s="207" t="s">
        <v>366</v>
      </c>
      <c r="AU224" s="207" t="s">
        <v>134</v>
      </c>
      <c r="AY224" s="15" t="s">
        <v>155</v>
      </c>
      <c r="BE224" s="125">
        <f>IF(N224="základná",J224,0)</f>
        <v>0</v>
      </c>
      <c r="BF224" s="125">
        <f>IF(N224="znížená",J224,0)</f>
        <v>0</v>
      </c>
      <c r="BG224" s="125">
        <f>IF(N224="zákl. prenesená",J224,0)</f>
        <v>0</v>
      </c>
      <c r="BH224" s="125">
        <f>IF(N224="zníž. prenesená",J224,0)</f>
        <v>0</v>
      </c>
      <c r="BI224" s="125">
        <f>IF(N224="nulová",J224,0)</f>
        <v>0</v>
      </c>
      <c r="BJ224" s="15" t="s">
        <v>134</v>
      </c>
      <c r="BK224" s="125">
        <f>ROUND(I224*H224,2)</f>
        <v>0</v>
      </c>
      <c r="BL224" s="15" t="s">
        <v>256</v>
      </c>
      <c r="BM224" s="207" t="s">
        <v>1164</v>
      </c>
    </row>
    <row r="225" s="2" customFormat="1" ht="21.75" customHeight="1">
      <c r="A225" s="36"/>
      <c r="B225" s="164"/>
      <c r="C225" s="195" t="s">
        <v>857</v>
      </c>
      <c r="D225" s="195" t="s">
        <v>158</v>
      </c>
      <c r="E225" s="196" t="s">
        <v>1165</v>
      </c>
      <c r="F225" s="197" t="s">
        <v>1166</v>
      </c>
      <c r="G225" s="198" t="s">
        <v>1027</v>
      </c>
      <c r="H225" s="199">
        <v>1</v>
      </c>
      <c r="I225" s="200"/>
      <c r="J225" s="201">
        <f>ROUND(I225*H225,2)</f>
        <v>0</v>
      </c>
      <c r="K225" s="202"/>
      <c r="L225" s="37"/>
      <c r="M225" s="203" t="s">
        <v>1</v>
      </c>
      <c r="N225" s="204" t="s">
        <v>44</v>
      </c>
      <c r="O225" s="75"/>
      <c r="P225" s="205">
        <f>O225*H225</f>
        <v>0</v>
      </c>
      <c r="Q225" s="205">
        <v>0.0010399999999999999</v>
      </c>
      <c r="R225" s="205">
        <f>Q225*H225</f>
        <v>0.0010399999999999999</v>
      </c>
      <c r="S225" s="205">
        <v>0</v>
      </c>
      <c r="T225" s="206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07" t="s">
        <v>256</v>
      </c>
      <c r="AT225" s="207" t="s">
        <v>158</v>
      </c>
      <c r="AU225" s="207" t="s">
        <v>134</v>
      </c>
      <c r="AY225" s="15" t="s">
        <v>155</v>
      </c>
      <c r="BE225" s="125">
        <f>IF(N225="základná",J225,0)</f>
        <v>0</v>
      </c>
      <c r="BF225" s="125">
        <f>IF(N225="znížená",J225,0)</f>
        <v>0</v>
      </c>
      <c r="BG225" s="125">
        <f>IF(N225="zákl. prenesená",J225,0)</f>
        <v>0</v>
      </c>
      <c r="BH225" s="125">
        <f>IF(N225="zníž. prenesená",J225,0)</f>
        <v>0</v>
      </c>
      <c r="BI225" s="125">
        <f>IF(N225="nulová",J225,0)</f>
        <v>0</v>
      </c>
      <c r="BJ225" s="15" t="s">
        <v>134</v>
      </c>
      <c r="BK225" s="125">
        <f>ROUND(I225*H225,2)</f>
        <v>0</v>
      </c>
      <c r="BL225" s="15" t="s">
        <v>256</v>
      </c>
      <c r="BM225" s="207" t="s">
        <v>1167</v>
      </c>
    </row>
    <row r="226" s="2" customFormat="1" ht="21.75" customHeight="1">
      <c r="A226" s="36"/>
      <c r="B226" s="164"/>
      <c r="C226" s="195" t="s">
        <v>861</v>
      </c>
      <c r="D226" s="195" t="s">
        <v>158</v>
      </c>
      <c r="E226" s="196" t="s">
        <v>1168</v>
      </c>
      <c r="F226" s="197" t="s">
        <v>1169</v>
      </c>
      <c r="G226" s="198" t="s">
        <v>1119</v>
      </c>
      <c r="H226" s="199">
        <v>5</v>
      </c>
      <c r="I226" s="200"/>
      <c r="J226" s="201">
        <f>ROUND(I226*H226,2)</f>
        <v>0</v>
      </c>
      <c r="K226" s="202"/>
      <c r="L226" s="37"/>
      <c r="M226" s="203" t="s">
        <v>1</v>
      </c>
      <c r="N226" s="204" t="s">
        <v>44</v>
      </c>
      <c r="O226" s="75"/>
      <c r="P226" s="205">
        <f>O226*H226</f>
        <v>0</v>
      </c>
      <c r="Q226" s="205">
        <v>0.0010399999999999999</v>
      </c>
      <c r="R226" s="205">
        <f>Q226*H226</f>
        <v>0.0051999999999999998</v>
      </c>
      <c r="S226" s="205">
        <v>0</v>
      </c>
      <c r="T226" s="20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07" t="s">
        <v>256</v>
      </c>
      <c r="AT226" s="207" t="s">
        <v>158</v>
      </c>
      <c r="AU226" s="207" t="s">
        <v>134</v>
      </c>
      <c r="AY226" s="15" t="s">
        <v>155</v>
      </c>
      <c r="BE226" s="125">
        <f>IF(N226="základná",J226,0)</f>
        <v>0</v>
      </c>
      <c r="BF226" s="125">
        <f>IF(N226="znížená",J226,0)</f>
        <v>0</v>
      </c>
      <c r="BG226" s="125">
        <f>IF(N226="zákl. prenesená",J226,0)</f>
        <v>0</v>
      </c>
      <c r="BH226" s="125">
        <f>IF(N226="zníž. prenesená",J226,0)</f>
        <v>0</v>
      </c>
      <c r="BI226" s="125">
        <f>IF(N226="nulová",J226,0)</f>
        <v>0</v>
      </c>
      <c r="BJ226" s="15" t="s">
        <v>134</v>
      </c>
      <c r="BK226" s="125">
        <f>ROUND(I226*H226,2)</f>
        <v>0</v>
      </c>
      <c r="BL226" s="15" t="s">
        <v>256</v>
      </c>
      <c r="BM226" s="207" t="s">
        <v>410</v>
      </c>
    </row>
    <row r="227" s="2" customFormat="1" ht="21.75" customHeight="1">
      <c r="A227" s="36"/>
      <c r="B227" s="164"/>
      <c r="C227" s="195" t="s">
        <v>865</v>
      </c>
      <c r="D227" s="195" t="s">
        <v>158</v>
      </c>
      <c r="E227" s="196" t="s">
        <v>1170</v>
      </c>
      <c r="F227" s="197" t="s">
        <v>1171</v>
      </c>
      <c r="G227" s="198" t="s">
        <v>1119</v>
      </c>
      <c r="H227" s="199">
        <v>4</v>
      </c>
      <c r="I227" s="200"/>
      <c r="J227" s="201">
        <f>ROUND(I227*H227,2)</f>
        <v>0</v>
      </c>
      <c r="K227" s="202"/>
      <c r="L227" s="37"/>
      <c r="M227" s="203" t="s">
        <v>1</v>
      </c>
      <c r="N227" s="204" t="s">
        <v>44</v>
      </c>
      <c r="O227" s="75"/>
      <c r="P227" s="205">
        <f>O227*H227</f>
        <v>0</v>
      </c>
      <c r="Q227" s="205">
        <v>0.0031199999999999999</v>
      </c>
      <c r="R227" s="205">
        <f>Q227*H227</f>
        <v>0.01248</v>
      </c>
      <c r="S227" s="205">
        <v>0</v>
      </c>
      <c r="T227" s="20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07" t="s">
        <v>256</v>
      </c>
      <c r="AT227" s="207" t="s">
        <v>158</v>
      </c>
      <c r="AU227" s="207" t="s">
        <v>134</v>
      </c>
      <c r="AY227" s="15" t="s">
        <v>155</v>
      </c>
      <c r="BE227" s="125">
        <f>IF(N227="základná",J227,0)</f>
        <v>0</v>
      </c>
      <c r="BF227" s="125">
        <f>IF(N227="znížená",J227,0)</f>
        <v>0</v>
      </c>
      <c r="BG227" s="125">
        <f>IF(N227="zákl. prenesená",J227,0)</f>
        <v>0</v>
      </c>
      <c r="BH227" s="125">
        <f>IF(N227="zníž. prenesená",J227,0)</f>
        <v>0</v>
      </c>
      <c r="BI227" s="125">
        <f>IF(N227="nulová",J227,0)</f>
        <v>0</v>
      </c>
      <c r="BJ227" s="15" t="s">
        <v>134</v>
      </c>
      <c r="BK227" s="125">
        <f>ROUND(I227*H227,2)</f>
        <v>0</v>
      </c>
      <c r="BL227" s="15" t="s">
        <v>256</v>
      </c>
      <c r="BM227" s="207" t="s">
        <v>450</v>
      </c>
    </row>
    <row r="228" s="2" customFormat="1" ht="21.75" customHeight="1">
      <c r="A228" s="36"/>
      <c r="B228" s="164"/>
      <c r="C228" s="195" t="s">
        <v>882</v>
      </c>
      <c r="D228" s="195" t="s">
        <v>158</v>
      </c>
      <c r="E228" s="196" t="s">
        <v>1172</v>
      </c>
      <c r="F228" s="197" t="s">
        <v>1173</v>
      </c>
      <c r="G228" s="198" t="s">
        <v>1069</v>
      </c>
      <c r="H228" s="199"/>
      <c r="I228" s="200"/>
      <c r="J228" s="201">
        <f>ROUND(I228*H228,2)</f>
        <v>0</v>
      </c>
      <c r="K228" s="202"/>
      <c r="L228" s="37"/>
      <c r="M228" s="203" t="s">
        <v>1</v>
      </c>
      <c r="N228" s="204" t="s">
        <v>44</v>
      </c>
      <c r="O228" s="75"/>
      <c r="P228" s="205">
        <f>O228*H228</f>
        <v>0</v>
      </c>
      <c r="Q228" s="205">
        <v>0</v>
      </c>
      <c r="R228" s="205">
        <f>Q228*H228</f>
        <v>0</v>
      </c>
      <c r="S228" s="205">
        <v>0</v>
      </c>
      <c r="T228" s="20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07" t="s">
        <v>256</v>
      </c>
      <c r="AT228" s="207" t="s">
        <v>158</v>
      </c>
      <c r="AU228" s="207" t="s">
        <v>134</v>
      </c>
      <c r="AY228" s="15" t="s">
        <v>155</v>
      </c>
      <c r="BE228" s="125">
        <f>IF(N228="základná",J228,0)</f>
        <v>0</v>
      </c>
      <c r="BF228" s="125">
        <f>IF(N228="znížená",J228,0)</f>
        <v>0</v>
      </c>
      <c r="BG228" s="125">
        <f>IF(N228="zákl. prenesená",J228,0)</f>
        <v>0</v>
      </c>
      <c r="BH228" s="125">
        <f>IF(N228="zníž. prenesená",J228,0)</f>
        <v>0</v>
      </c>
      <c r="BI228" s="125">
        <f>IF(N228="nulová",J228,0)</f>
        <v>0</v>
      </c>
      <c r="BJ228" s="15" t="s">
        <v>134</v>
      </c>
      <c r="BK228" s="125">
        <f>ROUND(I228*H228,2)</f>
        <v>0</v>
      </c>
      <c r="BL228" s="15" t="s">
        <v>256</v>
      </c>
      <c r="BM228" s="207" t="s">
        <v>521</v>
      </c>
    </row>
    <row r="229" s="12" customFormat="1" ht="22.8" customHeight="1">
      <c r="A229" s="12"/>
      <c r="B229" s="183"/>
      <c r="C229" s="12"/>
      <c r="D229" s="184" t="s">
        <v>77</v>
      </c>
      <c r="E229" s="193" t="s">
        <v>1174</v>
      </c>
      <c r="F229" s="193" t="s">
        <v>1175</v>
      </c>
      <c r="G229" s="12"/>
      <c r="H229" s="12"/>
      <c r="I229" s="186"/>
      <c r="J229" s="194">
        <f>BK229</f>
        <v>0</v>
      </c>
      <c r="K229" s="12"/>
      <c r="L229" s="183"/>
      <c r="M229" s="187"/>
      <c r="N229" s="188"/>
      <c r="O229" s="188"/>
      <c r="P229" s="189">
        <f>SUM(P230:P231)</f>
        <v>0</v>
      </c>
      <c r="Q229" s="188"/>
      <c r="R229" s="189">
        <f>SUM(R230:R231)</f>
        <v>0.011599999999999999</v>
      </c>
      <c r="S229" s="188"/>
      <c r="T229" s="190">
        <f>SUM(T230:T231)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84" t="s">
        <v>134</v>
      </c>
      <c r="AT229" s="191" t="s">
        <v>77</v>
      </c>
      <c r="AU229" s="191" t="s">
        <v>86</v>
      </c>
      <c r="AY229" s="184" t="s">
        <v>155</v>
      </c>
      <c r="BK229" s="192">
        <f>SUM(BK230:BK231)</f>
        <v>0</v>
      </c>
    </row>
    <row r="230" s="2" customFormat="1" ht="21.75" customHeight="1">
      <c r="A230" s="36"/>
      <c r="B230" s="164"/>
      <c r="C230" s="195" t="s">
        <v>886</v>
      </c>
      <c r="D230" s="195" t="s">
        <v>158</v>
      </c>
      <c r="E230" s="196" t="s">
        <v>1176</v>
      </c>
      <c r="F230" s="197" t="s">
        <v>1177</v>
      </c>
      <c r="G230" s="198" t="s">
        <v>1119</v>
      </c>
      <c r="H230" s="199">
        <v>1</v>
      </c>
      <c r="I230" s="200"/>
      <c r="J230" s="201">
        <f>ROUND(I230*H230,2)</f>
        <v>0</v>
      </c>
      <c r="K230" s="202"/>
      <c r="L230" s="37"/>
      <c r="M230" s="203" t="s">
        <v>1</v>
      </c>
      <c r="N230" s="204" t="s">
        <v>44</v>
      </c>
      <c r="O230" s="75"/>
      <c r="P230" s="205">
        <f>O230*H230</f>
        <v>0</v>
      </c>
      <c r="Q230" s="205">
        <v>0.011599999999999999</v>
      </c>
      <c r="R230" s="205">
        <f>Q230*H230</f>
        <v>0.011599999999999999</v>
      </c>
      <c r="S230" s="205">
        <v>0</v>
      </c>
      <c r="T230" s="20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07" t="s">
        <v>256</v>
      </c>
      <c r="AT230" s="207" t="s">
        <v>158</v>
      </c>
      <c r="AU230" s="207" t="s">
        <v>134</v>
      </c>
      <c r="AY230" s="15" t="s">
        <v>155</v>
      </c>
      <c r="BE230" s="125">
        <f>IF(N230="základná",J230,0)</f>
        <v>0</v>
      </c>
      <c r="BF230" s="125">
        <f>IF(N230="znížená",J230,0)</f>
        <v>0</v>
      </c>
      <c r="BG230" s="125">
        <f>IF(N230="zákl. prenesená",J230,0)</f>
        <v>0</v>
      </c>
      <c r="BH230" s="125">
        <f>IF(N230="zníž. prenesená",J230,0)</f>
        <v>0</v>
      </c>
      <c r="BI230" s="125">
        <f>IF(N230="nulová",J230,0)</f>
        <v>0</v>
      </c>
      <c r="BJ230" s="15" t="s">
        <v>134</v>
      </c>
      <c r="BK230" s="125">
        <f>ROUND(I230*H230,2)</f>
        <v>0</v>
      </c>
      <c r="BL230" s="15" t="s">
        <v>256</v>
      </c>
      <c r="BM230" s="207" t="s">
        <v>533</v>
      </c>
    </row>
    <row r="231" s="2" customFormat="1" ht="21.75" customHeight="1">
      <c r="A231" s="36"/>
      <c r="B231" s="164"/>
      <c r="C231" s="195" t="s">
        <v>890</v>
      </c>
      <c r="D231" s="195" t="s">
        <v>158</v>
      </c>
      <c r="E231" s="196" t="s">
        <v>1178</v>
      </c>
      <c r="F231" s="197" t="s">
        <v>1179</v>
      </c>
      <c r="G231" s="198" t="s">
        <v>1069</v>
      </c>
      <c r="H231" s="199"/>
      <c r="I231" s="200"/>
      <c r="J231" s="201">
        <f>ROUND(I231*H231,2)</f>
        <v>0</v>
      </c>
      <c r="K231" s="202"/>
      <c r="L231" s="37"/>
      <c r="M231" s="203" t="s">
        <v>1</v>
      </c>
      <c r="N231" s="204" t="s">
        <v>44</v>
      </c>
      <c r="O231" s="75"/>
      <c r="P231" s="205">
        <f>O231*H231</f>
        <v>0</v>
      </c>
      <c r="Q231" s="205">
        <v>0</v>
      </c>
      <c r="R231" s="205">
        <f>Q231*H231</f>
        <v>0</v>
      </c>
      <c r="S231" s="205">
        <v>0</v>
      </c>
      <c r="T231" s="206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07" t="s">
        <v>256</v>
      </c>
      <c r="AT231" s="207" t="s">
        <v>158</v>
      </c>
      <c r="AU231" s="207" t="s">
        <v>134</v>
      </c>
      <c r="AY231" s="15" t="s">
        <v>155</v>
      </c>
      <c r="BE231" s="125">
        <f>IF(N231="základná",J231,0)</f>
        <v>0</v>
      </c>
      <c r="BF231" s="125">
        <f>IF(N231="znížená",J231,0)</f>
        <v>0</v>
      </c>
      <c r="BG231" s="125">
        <f>IF(N231="zákl. prenesená",J231,0)</f>
        <v>0</v>
      </c>
      <c r="BH231" s="125">
        <f>IF(N231="zníž. prenesená",J231,0)</f>
        <v>0</v>
      </c>
      <c r="BI231" s="125">
        <f>IF(N231="nulová",J231,0)</f>
        <v>0</v>
      </c>
      <c r="BJ231" s="15" t="s">
        <v>134</v>
      </c>
      <c r="BK231" s="125">
        <f>ROUND(I231*H231,2)</f>
        <v>0</v>
      </c>
      <c r="BL231" s="15" t="s">
        <v>256</v>
      </c>
      <c r="BM231" s="207" t="s">
        <v>1180</v>
      </c>
    </row>
    <row r="232" s="12" customFormat="1" ht="22.8" customHeight="1">
      <c r="A232" s="12"/>
      <c r="B232" s="183"/>
      <c r="C232" s="12"/>
      <c r="D232" s="184" t="s">
        <v>77</v>
      </c>
      <c r="E232" s="193" t="s">
        <v>1181</v>
      </c>
      <c r="F232" s="193" t="s">
        <v>1182</v>
      </c>
      <c r="G232" s="12"/>
      <c r="H232" s="12"/>
      <c r="I232" s="186"/>
      <c r="J232" s="194">
        <f>BK232</f>
        <v>0</v>
      </c>
      <c r="K232" s="12"/>
      <c r="L232" s="183"/>
      <c r="M232" s="187"/>
      <c r="N232" s="188"/>
      <c r="O232" s="188"/>
      <c r="P232" s="189">
        <f>SUM(P233:P238)</f>
        <v>0</v>
      </c>
      <c r="Q232" s="188"/>
      <c r="R232" s="189">
        <f>SUM(R233:R238)</f>
        <v>0.08874399999999999</v>
      </c>
      <c r="S232" s="188"/>
      <c r="T232" s="190">
        <f>SUM(T233:T238)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84" t="s">
        <v>134</v>
      </c>
      <c r="AT232" s="191" t="s">
        <v>77</v>
      </c>
      <c r="AU232" s="191" t="s">
        <v>86</v>
      </c>
      <c r="AY232" s="184" t="s">
        <v>155</v>
      </c>
      <c r="BK232" s="192">
        <f>SUM(BK233:BK238)</f>
        <v>0</v>
      </c>
    </row>
    <row r="233" s="2" customFormat="1" ht="16.5" customHeight="1">
      <c r="A233" s="36"/>
      <c r="B233" s="164"/>
      <c r="C233" s="195" t="s">
        <v>895</v>
      </c>
      <c r="D233" s="195" t="s">
        <v>158</v>
      </c>
      <c r="E233" s="196" t="s">
        <v>1183</v>
      </c>
      <c r="F233" s="197" t="s">
        <v>1184</v>
      </c>
      <c r="G233" s="198" t="s">
        <v>500</v>
      </c>
      <c r="H233" s="199">
        <v>22.399999999999999</v>
      </c>
      <c r="I233" s="200"/>
      <c r="J233" s="201">
        <f>ROUND(I233*H233,2)</f>
        <v>0</v>
      </c>
      <c r="K233" s="202"/>
      <c r="L233" s="37"/>
      <c r="M233" s="203" t="s">
        <v>1</v>
      </c>
      <c r="N233" s="204" t="s">
        <v>44</v>
      </c>
      <c r="O233" s="75"/>
      <c r="P233" s="205">
        <f>O233*H233</f>
        <v>0</v>
      </c>
      <c r="Q233" s="205">
        <v>0.00044999999999999999</v>
      </c>
      <c r="R233" s="205">
        <f>Q233*H233</f>
        <v>0.010079999999999999</v>
      </c>
      <c r="S233" s="205">
        <v>0</v>
      </c>
      <c r="T233" s="20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07" t="s">
        <v>256</v>
      </c>
      <c r="AT233" s="207" t="s">
        <v>158</v>
      </c>
      <c r="AU233" s="207" t="s">
        <v>134</v>
      </c>
      <c r="AY233" s="15" t="s">
        <v>155</v>
      </c>
      <c r="BE233" s="125">
        <f>IF(N233="základná",J233,0)</f>
        <v>0</v>
      </c>
      <c r="BF233" s="125">
        <f>IF(N233="znížená",J233,0)</f>
        <v>0</v>
      </c>
      <c r="BG233" s="125">
        <f>IF(N233="zákl. prenesená",J233,0)</f>
        <v>0</v>
      </c>
      <c r="BH233" s="125">
        <f>IF(N233="zníž. prenesená",J233,0)</f>
        <v>0</v>
      </c>
      <c r="BI233" s="125">
        <f>IF(N233="nulová",J233,0)</f>
        <v>0</v>
      </c>
      <c r="BJ233" s="15" t="s">
        <v>134</v>
      </c>
      <c r="BK233" s="125">
        <f>ROUND(I233*H233,2)</f>
        <v>0</v>
      </c>
      <c r="BL233" s="15" t="s">
        <v>256</v>
      </c>
      <c r="BM233" s="207" t="s">
        <v>1185</v>
      </c>
    </row>
    <row r="234" s="2" customFormat="1" ht="16.5" customHeight="1">
      <c r="A234" s="36"/>
      <c r="B234" s="164"/>
      <c r="C234" s="195" t="s">
        <v>899</v>
      </c>
      <c r="D234" s="195" t="s">
        <v>158</v>
      </c>
      <c r="E234" s="196" t="s">
        <v>1186</v>
      </c>
      <c r="F234" s="197" t="s">
        <v>1187</v>
      </c>
      <c r="G234" s="198" t="s">
        <v>500</v>
      </c>
      <c r="H234" s="199">
        <v>44.399999999999999</v>
      </c>
      <c r="I234" s="200"/>
      <c r="J234" s="201">
        <f>ROUND(I234*H234,2)</f>
        <v>0</v>
      </c>
      <c r="K234" s="202"/>
      <c r="L234" s="37"/>
      <c r="M234" s="203" t="s">
        <v>1</v>
      </c>
      <c r="N234" s="204" t="s">
        <v>44</v>
      </c>
      <c r="O234" s="75"/>
      <c r="P234" s="205">
        <f>O234*H234</f>
        <v>0</v>
      </c>
      <c r="Q234" s="205">
        <v>0.00055000000000000003</v>
      </c>
      <c r="R234" s="205">
        <f>Q234*H234</f>
        <v>0.024420000000000001</v>
      </c>
      <c r="S234" s="205">
        <v>0</v>
      </c>
      <c r="T234" s="20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07" t="s">
        <v>256</v>
      </c>
      <c r="AT234" s="207" t="s">
        <v>158</v>
      </c>
      <c r="AU234" s="207" t="s">
        <v>134</v>
      </c>
      <c r="AY234" s="15" t="s">
        <v>155</v>
      </c>
      <c r="BE234" s="125">
        <f>IF(N234="základná",J234,0)</f>
        <v>0</v>
      </c>
      <c r="BF234" s="125">
        <f>IF(N234="znížená",J234,0)</f>
        <v>0</v>
      </c>
      <c r="BG234" s="125">
        <f>IF(N234="zákl. prenesená",J234,0)</f>
        <v>0</v>
      </c>
      <c r="BH234" s="125">
        <f>IF(N234="zníž. prenesená",J234,0)</f>
        <v>0</v>
      </c>
      <c r="BI234" s="125">
        <f>IF(N234="nulová",J234,0)</f>
        <v>0</v>
      </c>
      <c r="BJ234" s="15" t="s">
        <v>134</v>
      </c>
      <c r="BK234" s="125">
        <f>ROUND(I234*H234,2)</f>
        <v>0</v>
      </c>
      <c r="BL234" s="15" t="s">
        <v>256</v>
      </c>
      <c r="BM234" s="207" t="s">
        <v>1188</v>
      </c>
    </row>
    <row r="235" s="2" customFormat="1" ht="16.5" customHeight="1">
      <c r="A235" s="36"/>
      <c r="B235" s="164"/>
      <c r="C235" s="195" t="s">
        <v>438</v>
      </c>
      <c r="D235" s="195" t="s">
        <v>158</v>
      </c>
      <c r="E235" s="196" t="s">
        <v>1189</v>
      </c>
      <c r="F235" s="197" t="s">
        <v>1190</v>
      </c>
      <c r="G235" s="198" t="s">
        <v>500</v>
      </c>
      <c r="H235" s="199">
        <v>4.4000000000000004</v>
      </c>
      <c r="I235" s="200"/>
      <c r="J235" s="201">
        <f>ROUND(I235*H235,2)</f>
        <v>0</v>
      </c>
      <c r="K235" s="202"/>
      <c r="L235" s="37"/>
      <c r="M235" s="203" t="s">
        <v>1</v>
      </c>
      <c r="N235" s="204" t="s">
        <v>44</v>
      </c>
      <c r="O235" s="75"/>
      <c r="P235" s="205">
        <f>O235*H235</f>
        <v>0</v>
      </c>
      <c r="Q235" s="205">
        <v>0.00073999999999999999</v>
      </c>
      <c r="R235" s="205">
        <f>Q235*H235</f>
        <v>0.0032560000000000002</v>
      </c>
      <c r="S235" s="205">
        <v>0</v>
      </c>
      <c r="T235" s="206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07" t="s">
        <v>256</v>
      </c>
      <c r="AT235" s="207" t="s">
        <v>158</v>
      </c>
      <c r="AU235" s="207" t="s">
        <v>134</v>
      </c>
      <c r="AY235" s="15" t="s">
        <v>155</v>
      </c>
      <c r="BE235" s="125">
        <f>IF(N235="základná",J235,0)</f>
        <v>0</v>
      </c>
      <c r="BF235" s="125">
        <f>IF(N235="znížená",J235,0)</f>
        <v>0</v>
      </c>
      <c r="BG235" s="125">
        <f>IF(N235="zákl. prenesená",J235,0)</f>
        <v>0</v>
      </c>
      <c r="BH235" s="125">
        <f>IF(N235="zníž. prenesená",J235,0)</f>
        <v>0</v>
      </c>
      <c r="BI235" s="125">
        <f>IF(N235="nulová",J235,0)</f>
        <v>0</v>
      </c>
      <c r="BJ235" s="15" t="s">
        <v>134</v>
      </c>
      <c r="BK235" s="125">
        <f>ROUND(I235*H235,2)</f>
        <v>0</v>
      </c>
      <c r="BL235" s="15" t="s">
        <v>256</v>
      </c>
      <c r="BM235" s="207" t="s">
        <v>1191</v>
      </c>
    </row>
    <row r="236" s="2" customFormat="1" ht="16.5" customHeight="1">
      <c r="A236" s="36"/>
      <c r="B236" s="164"/>
      <c r="C236" s="195" t="s">
        <v>442</v>
      </c>
      <c r="D236" s="195" t="s">
        <v>158</v>
      </c>
      <c r="E236" s="196" t="s">
        <v>1192</v>
      </c>
      <c r="F236" s="197" t="s">
        <v>1193</v>
      </c>
      <c r="G236" s="198" t="s">
        <v>500</v>
      </c>
      <c r="H236" s="199">
        <v>40.399999999999999</v>
      </c>
      <c r="I236" s="200"/>
      <c r="J236" s="201">
        <f>ROUND(I236*H236,2)</f>
        <v>0</v>
      </c>
      <c r="K236" s="202"/>
      <c r="L236" s="37"/>
      <c r="M236" s="203" t="s">
        <v>1</v>
      </c>
      <c r="N236" s="204" t="s">
        <v>44</v>
      </c>
      <c r="O236" s="75"/>
      <c r="P236" s="205">
        <f>O236*H236</f>
        <v>0</v>
      </c>
      <c r="Q236" s="205">
        <v>0.0010499999999999999</v>
      </c>
      <c r="R236" s="205">
        <f>Q236*H236</f>
        <v>0.042419999999999992</v>
      </c>
      <c r="S236" s="205">
        <v>0</v>
      </c>
      <c r="T236" s="20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07" t="s">
        <v>256</v>
      </c>
      <c r="AT236" s="207" t="s">
        <v>158</v>
      </c>
      <c r="AU236" s="207" t="s">
        <v>134</v>
      </c>
      <c r="AY236" s="15" t="s">
        <v>155</v>
      </c>
      <c r="BE236" s="125">
        <f>IF(N236="základná",J236,0)</f>
        <v>0</v>
      </c>
      <c r="BF236" s="125">
        <f>IF(N236="znížená",J236,0)</f>
        <v>0</v>
      </c>
      <c r="BG236" s="125">
        <f>IF(N236="zákl. prenesená",J236,0)</f>
        <v>0</v>
      </c>
      <c r="BH236" s="125">
        <f>IF(N236="zníž. prenesená",J236,0)</f>
        <v>0</v>
      </c>
      <c r="BI236" s="125">
        <f>IF(N236="nulová",J236,0)</f>
        <v>0</v>
      </c>
      <c r="BJ236" s="15" t="s">
        <v>134</v>
      </c>
      <c r="BK236" s="125">
        <f>ROUND(I236*H236,2)</f>
        <v>0</v>
      </c>
      <c r="BL236" s="15" t="s">
        <v>256</v>
      </c>
      <c r="BM236" s="207" t="s">
        <v>1194</v>
      </c>
    </row>
    <row r="237" s="2" customFormat="1" ht="16.5" customHeight="1">
      <c r="A237" s="36"/>
      <c r="B237" s="164"/>
      <c r="C237" s="195" t="s">
        <v>529</v>
      </c>
      <c r="D237" s="195" t="s">
        <v>158</v>
      </c>
      <c r="E237" s="196" t="s">
        <v>1195</v>
      </c>
      <c r="F237" s="197" t="s">
        <v>1196</v>
      </c>
      <c r="G237" s="198" t="s">
        <v>500</v>
      </c>
      <c r="H237" s="199">
        <v>5.5999999999999996</v>
      </c>
      <c r="I237" s="200"/>
      <c r="J237" s="201">
        <f>ROUND(I237*H237,2)</f>
        <v>0</v>
      </c>
      <c r="K237" s="202"/>
      <c r="L237" s="37"/>
      <c r="M237" s="203" t="s">
        <v>1</v>
      </c>
      <c r="N237" s="204" t="s">
        <v>44</v>
      </c>
      <c r="O237" s="75"/>
      <c r="P237" s="205">
        <f>O237*H237</f>
        <v>0</v>
      </c>
      <c r="Q237" s="205">
        <v>0.0015299999999999999</v>
      </c>
      <c r="R237" s="205">
        <f>Q237*H237</f>
        <v>0.0085679999999999992</v>
      </c>
      <c r="S237" s="205">
        <v>0</v>
      </c>
      <c r="T237" s="206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07" t="s">
        <v>256</v>
      </c>
      <c r="AT237" s="207" t="s">
        <v>158</v>
      </c>
      <c r="AU237" s="207" t="s">
        <v>134</v>
      </c>
      <c r="AY237" s="15" t="s">
        <v>155</v>
      </c>
      <c r="BE237" s="125">
        <f>IF(N237="základná",J237,0)</f>
        <v>0</v>
      </c>
      <c r="BF237" s="125">
        <f>IF(N237="znížená",J237,0)</f>
        <v>0</v>
      </c>
      <c r="BG237" s="125">
        <f>IF(N237="zákl. prenesená",J237,0)</f>
        <v>0</v>
      </c>
      <c r="BH237" s="125">
        <f>IF(N237="zníž. prenesená",J237,0)</f>
        <v>0</v>
      </c>
      <c r="BI237" s="125">
        <f>IF(N237="nulová",J237,0)</f>
        <v>0</v>
      </c>
      <c r="BJ237" s="15" t="s">
        <v>134</v>
      </c>
      <c r="BK237" s="125">
        <f>ROUND(I237*H237,2)</f>
        <v>0</v>
      </c>
      <c r="BL237" s="15" t="s">
        <v>256</v>
      </c>
      <c r="BM237" s="207" t="s">
        <v>1197</v>
      </c>
    </row>
    <row r="238" s="2" customFormat="1" ht="21.75" customHeight="1">
      <c r="A238" s="36"/>
      <c r="B238" s="164"/>
      <c r="C238" s="195" t="s">
        <v>549</v>
      </c>
      <c r="D238" s="195" t="s">
        <v>158</v>
      </c>
      <c r="E238" s="196" t="s">
        <v>1198</v>
      </c>
      <c r="F238" s="197" t="s">
        <v>1199</v>
      </c>
      <c r="G238" s="198" t="s">
        <v>1069</v>
      </c>
      <c r="H238" s="199"/>
      <c r="I238" s="200"/>
      <c r="J238" s="201">
        <f>ROUND(I238*H238,2)</f>
        <v>0</v>
      </c>
      <c r="K238" s="202"/>
      <c r="L238" s="37"/>
      <c r="M238" s="203" t="s">
        <v>1</v>
      </c>
      <c r="N238" s="204" t="s">
        <v>44</v>
      </c>
      <c r="O238" s="75"/>
      <c r="P238" s="205">
        <f>O238*H238</f>
        <v>0</v>
      </c>
      <c r="Q238" s="205">
        <v>0</v>
      </c>
      <c r="R238" s="205">
        <f>Q238*H238</f>
        <v>0</v>
      </c>
      <c r="S238" s="205">
        <v>0</v>
      </c>
      <c r="T238" s="20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07" t="s">
        <v>256</v>
      </c>
      <c r="AT238" s="207" t="s">
        <v>158</v>
      </c>
      <c r="AU238" s="207" t="s">
        <v>134</v>
      </c>
      <c r="AY238" s="15" t="s">
        <v>155</v>
      </c>
      <c r="BE238" s="125">
        <f>IF(N238="základná",J238,0)</f>
        <v>0</v>
      </c>
      <c r="BF238" s="125">
        <f>IF(N238="znížená",J238,0)</f>
        <v>0</v>
      </c>
      <c r="BG238" s="125">
        <f>IF(N238="zákl. prenesená",J238,0)</f>
        <v>0</v>
      </c>
      <c r="BH238" s="125">
        <f>IF(N238="zníž. prenesená",J238,0)</f>
        <v>0</v>
      </c>
      <c r="BI238" s="125">
        <f>IF(N238="nulová",J238,0)</f>
        <v>0</v>
      </c>
      <c r="BJ238" s="15" t="s">
        <v>134</v>
      </c>
      <c r="BK238" s="125">
        <f>ROUND(I238*H238,2)</f>
        <v>0</v>
      </c>
      <c r="BL238" s="15" t="s">
        <v>256</v>
      </c>
      <c r="BM238" s="207" t="s">
        <v>1200</v>
      </c>
    </row>
    <row r="239" s="2" customFormat="1" ht="49.92" customHeight="1">
      <c r="A239" s="36"/>
      <c r="B239" s="37"/>
      <c r="C239" s="36"/>
      <c r="D239" s="36"/>
      <c r="E239" s="185" t="s">
        <v>291</v>
      </c>
      <c r="F239" s="185" t="s">
        <v>292</v>
      </c>
      <c r="G239" s="36"/>
      <c r="H239" s="36"/>
      <c r="I239" s="36"/>
      <c r="J239" s="161">
        <f>BK239</f>
        <v>0</v>
      </c>
      <c r="K239" s="36"/>
      <c r="L239" s="37"/>
      <c r="M239" s="208"/>
      <c r="N239" s="209"/>
      <c r="O239" s="75"/>
      <c r="P239" s="75"/>
      <c r="Q239" s="75"/>
      <c r="R239" s="75"/>
      <c r="S239" s="75"/>
      <c r="T239" s="7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5" t="s">
        <v>77</v>
      </c>
      <c r="AU239" s="15" t="s">
        <v>78</v>
      </c>
      <c r="AY239" s="15" t="s">
        <v>293</v>
      </c>
      <c r="BK239" s="125">
        <f>SUM(BK240:BK244)</f>
        <v>0</v>
      </c>
    </row>
    <row r="240" s="2" customFormat="1" ht="16.32" customHeight="1">
      <c r="A240" s="36"/>
      <c r="B240" s="37"/>
      <c r="C240" s="210" t="s">
        <v>1</v>
      </c>
      <c r="D240" s="210" t="s">
        <v>158</v>
      </c>
      <c r="E240" s="211" t="s">
        <v>1</v>
      </c>
      <c r="F240" s="212" t="s">
        <v>1</v>
      </c>
      <c r="G240" s="213" t="s">
        <v>1</v>
      </c>
      <c r="H240" s="214"/>
      <c r="I240" s="215"/>
      <c r="J240" s="216">
        <f>BK240</f>
        <v>0</v>
      </c>
      <c r="K240" s="217"/>
      <c r="L240" s="37"/>
      <c r="M240" s="218" t="s">
        <v>1</v>
      </c>
      <c r="N240" s="219" t="s">
        <v>44</v>
      </c>
      <c r="O240" s="75"/>
      <c r="P240" s="75"/>
      <c r="Q240" s="75"/>
      <c r="R240" s="75"/>
      <c r="S240" s="75"/>
      <c r="T240" s="7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5" t="s">
        <v>293</v>
      </c>
      <c r="AU240" s="15" t="s">
        <v>86</v>
      </c>
      <c r="AY240" s="15" t="s">
        <v>293</v>
      </c>
      <c r="BE240" s="125">
        <f>IF(N240="základná",J240,0)</f>
        <v>0</v>
      </c>
      <c r="BF240" s="125">
        <f>IF(N240="znížená",J240,0)</f>
        <v>0</v>
      </c>
      <c r="BG240" s="125">
        <f>IF(N240="zákl. prenesená",J240,0)</f>
        <v>0</v>
      </c>
      <c r="BH240" s="125">
        <f>IF(N240="zníž. prenesená",J240,0)</f>
        <v>0</v>
      </c>
      <c r="BI240" s="125">
        <f>IF(N240="nulová",J240,0)</f>
        <v>0</v>
      </c>
      <c r="BJ240" s="15" t="s">
        <v>134</v>
      </c>
      <c r="BK240" s="125">
        <f>I240*H240</f>
        <v>0</v>
      </c>
    </row>
    <row r="241" s="2" customFormat="1" ht="16.32" customHeight="1">
      <c r="A241" s="36"/>
      <c r="B241" s="37"/>
      <c r="C241" s="210" t="s">
        <v>1</v>
      </c>
      <c r="D241" s="210" t="s">
        <v>158</v>
      </c>
      <c r="E241" s="211" t="s">
        <v>1</v>
      </c>
      <c r="F241" s="212" t="s">
        <v>1</v>
      </c>
      <c r="G241" s="213" t="s">
        <v>1</v>
      </c>
      <c r="H241" s="214"/>
      <c r="I241" s="215"/>
      <c r="J241" s="216">
        <f>BK241</f>
        <v>0</v>
      </c>
      <c r="K241" s="217"/>
      <c r="L241" s="37"/>
      <c r="M241" s="218" t="s">
        <v>1</v>
      </c>
      <c r="N241" s="219" t="s">
        <v>44</v>
      </c>
      <c r="O241" s="75"/>
      <c r="P241" s="75"/>
      <c r="Q241" s="75"/>
      <c r="R241" s="75"/>
      <c r="S241" s="75"/>
      <c r="T241" s="7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5" t="s">
        <v>293</v>
      </c>
      <c r="AU241" s="15" t="s">
        <v>86</v>
      </c>
      <c r="AY241" s="15" t="s">
        <v>293</v>
      </c>
      <c r="BE241" s="125">
        <f>IF(N241="základná",J241,0)</f>
        <v>0</v>
      </c>
      <c r="BF241" s="125">
        <f>IF(N241="znížená",J241,0)</f>
        <v>0</v>
      </c>
      <c r="BG241" s="125">
        <f>IF(N241="zákl. prenesená",J241,0)</f>
        <v>0</v>
      </c>
      <c r="BH241" s="125">
        <f>IF(N241="zníž. prenesená",J241,0)</f>
        <v>0</v>
      </c>
      <c r="BI241" s="125">
        <f>IF(N241="nulová",J241,0)</f>
        <v>0</v>
      </c>
      <c r="BJ241" s="15" t="s">
        <v>134</v>
      </c>
      <c r="BK241" s="125">
        <f>I241*H241</f>
        <v>0</v>
      </c>
    </row>
    <row r="242" s="2" customFormat="1" ht="16.32" customHeight="1">
      <c r="A242" s="36"/>
      <c r="B242" s="37"/>
      <c r="C242" s="210" t="s">
        <v>1</v>
      </c>
      <c r="D242" s="210" t="s">
        <v>158</v>
      </c>
      <c r="E242" s="211" t="s">
        <v>1</v>
      </c>
      <c r="F242" s="212" t="s">
        <v>1</v>
      </c>
      <c r="G242" s="213" t="s">
        <v>1</v>
      </c>
      <c r="H242" s="214"/>
      <c r="I242" s="215"/>
      <c r="J242" s="216">
        <f>BK242</f>
        <v>0</v>
      </c>
      <c r="K242" s="217"/>
      <c r="L242" s="37"/>
      <c r="M242" s="218" t="s">
        <v>1</v>
      </c>
      <c r="N242" s="219" t="s">
        <v>44</v>
      </c>
      <c r="O242" s="75"/>
      <c r="P242" s="75"/>
      <c r="Q242" s="75"/>
      <c r="R242" s="75"/>
      <c r="S242" s="75"/>
      <c r="T242" s="7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5" t="s">
        <v>293</v>
      </c>
      <c r="AU242" s="15" t="s">
        <v>86</v>
      </c>
      <c r="AY242" s="15" t="s">
        <v>293</v>
      </c>
      <c r="BE242" s="125">
        <f>IF(N242="základná",J242,0)</f>
        <v>0</v>
      </c>
      <c r="BF242" s="125">
        <f>IF(N242="znížená",J242,0)</f>
        <v>0</v>
      </c>
      <c r="BG242" s="125">
        <f>IF(N242="zákl. prenesená",J242,0)</f>
        <v>0</v>
      </c>
      <c r="BH242" s="125">
        <f>IF(N242="zníž. prenesená",J242,0)</f>
        <v>0</v>
      </c>
      <c r="BI242" s="125">
        <f>IF(N242="nulová",J242,0)</f>
        <v>0</v>
      </c>
      <c r="BJ242" s="15" t="s">
        <v>134</v>
      </c>
      <c r="BK242" s="125">
        <f>I242*H242</f>
        <v>0</v>
      </c>
    </row>
    <row r="243" s="2" customFormat="1" ht="16.32" customHeight="1">
      <c r="A243" s="36"/>
      <c r="B243" s="37"/>
      <c r="C243" s="210" t="s">
        <v>1</v>
      </c>
      <c r="D243" s="210" t="s">
        <v>158</v>
      </c>
      <c r="E243" s="211" t="s">
        <v>1</v>
      </c>
      <c r="F243" s="212" t="s">
        <v>1</v>
      </c>
      <c r="G243" s="213" t="s">
        <v>1</v>
      </c>
      <c r="H243" s="214"/>
      <c r="I243" s="215"/>
      <c r="J243" s="216">
        <f>BK243</f>
        <v>0</v>
      </c>
      <c r="K243" s="217"/>
      <c r="L243" s="37"/>
      <c r="M243" s="218" t="s">
        <v>1</v>
      </c>
      <c r="N243" s="219" t="s">
        <v>44</v>
      </c>
      <c r="O243" s="75"/>
      <c r="P243" s="75"/>
      <c r="Q243" s="75"/>
      <c r="R243" s="75"/>
      <c r="S243" s="75"/>
      <c r="T243" s="7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5" t="s">
        <v>293</v>
      </c>
      <c r="AU243" s="15" t="s">
        <v>86</v>
      </c>
      <c r="AY243" s="15" t="s">
        <v>293</v>
      </c>
      <c r="BE243" s="125">
        <f>IF(N243="základná",J243,0)</f>
        <v>0</v>
      </c>
      <c r="BF243" s="125">
        <f>IF(N243="znížená",J243,0)</f>
        <v>0</v>
      </c>
      <c r="BG243" s="125">
        <f>IF(N243="zákl. prenesená",J243,0)</f>
        <v>0</v>
      </c>
      <c r="BH243" s="125">
        <f>IF(N243="zníž. prenesená",J243,0)</f>
        <v>0</v>
      </c>
      <c r="BI243" s="125">
        <f>IF(N243="nulová",J243,0)</f>
        <v>0</v>
      </c>
      <c r="BJ243" s="15" t="s">
        <v>134</v>
      </c>
      <c r="BK243" s="125">
        <f>I243*H243</f>
        <v>0</v>
      </c>
    </row>
    <row r="244" s="2" customFormat="1" ht="16.32" customHeight="1">
      <c r="A244" s="36"/>
      <c r="B244" s="37"/>
      <c r="C244" s="210" t="s">
        <v>1</v>
      </c>
      <c r="D244" s="210" t="s">
        <v>158</v>
      </c>
      <c r="E244" s="211" t="s">
        <v>1</v>
      </c>
      <c r="F244" s="212" t="s">
        <v>1</v>
      </c>
      <c r="G244" s="213" t="s">
        <v>1</v>
      </c>
      <c r="H244" s="214"/>
      <c r="I244" s="215"/>
      <c r="J244" s="216">
        <f>BK244</f>
        <v>0</v>
      </c>
      <c r="K244" s="217"/>
      <c r="L244" s="37"/>
      <c r="M244" s="218" t="s">
        <v>1</v>
      </c>
      <c r="N244" s="219" t="s">
        <v>44</v>
      </c>
      <c r="O244" s="220"/>
      <c r="P244" s="220"/>
      <c r="Q244" s="220"/>
      <c r="R244" s="220"/>
      <c r="S244" s="220"/>
      <c r="T244" s="221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5" t="s">
        <v>293</v>
      </c>
      <c r="AU244" s="15" t="s">
        <v>86</v>
      </c>
      <c r="AY244" s="15" t="s">
        <v>293</v>
      </c>
      <c r="BE244" s="125">
        <f>IF(N244="základná",J244,0)</f>
        <v>0</v>
      </c>
      <c r="BF244" s="125">
        <f>IF(N244="znížená",J244,0)</f>
        <v>0</v>
      </c>
      <c r="BG244" s="125">
        <f>IF(N244="zákl. prenesená",J244,0)</f>
        <v>0</v>
      </c>
      <c r="BH244" s="125">
        <f>IF(N244="zníž. prenesená",J244,0)</f>
        <v>0</v>
      </c>
      <c r="BI244" s="125">
        <f>IF(N244="nulová",J244,0)</f>
        <v>0</v>
      </c>
      <c r="BJ244" s="15" t="s">
        <v>134</v>
      </c>
      <c r="BK244" s="125">
        <f>I244*H244</f>
        <v>0</v>
      </c>
    </row>
    <row r="245" s="2" customFormat="1" ht="6.96" customHeight="1">
      <c r="A245" s="36"/>
      <c r="B245" s="58"/>
      <c r="C245" s="59"/>
      <c r="D245" s="59"/>
      <c r="E245" s="59"/>
      <c r="F245" s="59"/>
      <c r="G245" s="59"/>
      <c r="H245" s="59"/>
      <c r="I245" s="59"/>
      <c r="J245" s="59"/>
      <c r="K245" s="59"/>
      <c r="L245" s="37"/>
      <c r="M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</row>
  </sheetData>
  <autoFilter ref="C138:K244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dataValidations count="2">
    <dataValidation type="list" allowBlank="1" showInputMessage="1" showErrorMessage="1" error="Povolené sú hodnoty K, M." sqref="D240:D245">
      <formula1>"K, M"</formula1>
    </dataValidation>
    <dataValidation type="list" allowBlank="1" showInputMessage="1" showErrorMessage="1" error="Povolené sú hodnoty základná, znížená, nulová." sqref="N240:N245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115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116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1201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71.25" customHeight="1">
      <c r="A27" s="135"/>
      <c r="B27" s="136"/>
      <c r="C27" s="135"/>
      <c r="D27" s="135"/>
      <c r="E27" s="32" t="s">
        <v>35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118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109</v>
      </c>
      <c r="E31" s="36"/>
      <c r="F31" s="36"/>
      <c r="G31" s="36"/>
      <c r="H31" s="36"/>
      <c r="I31" s="36"/>
      <c r="J31" s="35">
        <f>J102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38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42</v>
      </c>
      <c r="E35" s="28" t="s">
        <v>43</v>
      </c>
      <c r="F35" s="140">
        <f>ROUND((ROUND((SUM(BE102:BE109) + SUM(BE129:BE171)),  2) + SUM(BE173:BE177)), 2)</f>
        <v>0</v>
      </c>
      <c r="G35" s="36"/>
      <c r="H35" s="36"/>
      <c r="I35" s="141">
        <v>0.20000000000000001</v>
      </c>
      <c r="J35" s="140">
        <f>ROUND((ROUND(((SUM(BE102:BE109) + SUM(BE129:BE171))*I35),  2) + (SUM(BE173:BE177)*I35)),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44</v>
      </c>
      <c r="F36" s="140">
        <f>ROUND((ROUND((SUM(BF102:BF109) + SUM(BF129:BF171)),  2) + SUM(BF173:BF177)), 2)</f>
        <v>0</v>
      </c>
      <c r="G36" s="36"/>
      <c r="H36" s="36"/>
      <c r="I36" s="141">
        <v>0.20000000000000001</v>
      </c>
      <c r="J36" s="140">
        <f>ROUND((ROUND(((SUM(BF102:BF109) + SUM(BF129:BF171))*I36),  2) + (SUM(BF173:BF177)*I36)),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40">
        <f>ROUND((ROUND((SUM(BG102:BG109) + SUM(BG129:BG171)),  2) + SUM(BG173:BG177)),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40">
        <f>ROUND((ROUND((SUM(BH102:BH109) + SUM(BH129:BH171)),  2) + SUM(BH173:BH177)),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47</v>
      </c>
      <c r="F39" s="140">
        <f>ROUND((ROUND((SUM(BI102:BI109) + SUM(BI129:BI171)),  2) + SUM(BI173:BI177)),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48</v>
      </c>
      <c r="E41" s="79"/>
      <c r="F41" s="79"/>
      <c r="G41" s="143" t="s">
        <v>49</v>
      </c>
      <c r="H41" s="144" t="s">
        <v>50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51</v>
      </c>
      <c r="E50" s="55"/>
      <c r="F50" s="55"/>
      <c r="G50" s="54" t="s">
        <v>52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53</v>
      </c>
      <c r="E61" s="39"/>
      <c r="F61" s="147" t="s">
        <v>54</v>
      </c>
      <c r="G61" s="56" t="s">
        <v>53</v>
      </c>
      <c r="H61" s="39"/>
      <c r="I61" s="39"/>
      <c r="J61" s="148" t="s">
        <v>54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55</v>
      </c>
      <c r="E65" s="57"/>
      <c r="F65" s="57"/>
      <c r="G65" s="54" t="s">
        <v>56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53</v>
      </c>
      <c r="E76" s="39"/>
      <c r="F76" s="147" t="s">
        <v>54</v>
      </c>
      <c r="G76" s="56" t="s">
        <v>53</v>
      </c>
      <c r="H76" s="39"/>
      <c r="I76" s="39"/>
      <c r="J76" s="148" t="s">
        <v>54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119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116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SO.01.4 - Vykurovanie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120</v>
      </c>
      <c r="D94" s="131"/>
      <c r="E94" s="131"/>
      <c r="F94" s="131"/>
      <c r="G94" s="131"/>
      <c r="H94" s="131"/>
      <c r="I94" s="131"/>
      <c r="J94" s="150" t="s">
        <v>121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122</v>
      </c>
      <c r="D96" s="36"/>
      <c r="E96" s="36"/>
      <c r="F96" s="36"/>
      <c r="G96" s="36"/>
      <c r="H96" s="36"/>
      <c r="I96" s="36"/>
      <c r="J96" s="94">
        <f>J129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52"/>
      <c r="C97" s="9"/>
      <c r="D97" s="153" t="s">
        <v>296</v>
      </c>
      <c r="E97" s="154"/>
      <c r="F97" s="154"/>
      <c r="G97" s="154"/>
      <c r="H97" s="154"/>
      <c r="I97" s="154"/>
      <c r="J97" s="155">
        <f>J130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1202</v>
      </c>
      <c r="E98" s="158"/>
      <c r="F98" s="158"/>
      <c r="G98" s="158"/>
      <c r="H98" s="158"/>
      <c r="I98" s="158"/>
      <c r="J98" s="159">
        <f>J131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1.84" customHeight="1">
      <c r="A99" s="9"/>
      <c r="B99" s="152"/>
      <c r="C99" s="9"/>
      <c r="D99" s="160" t="s">
        <v>130</v>
      </c>
      <c r="E99" s="9"/>
      <c r="F99" s="9"/>
      <c r="G99" s="9"/>
      <c r="H99" s="9"/>
      <c r="I99" s="9"/>
      <c r="J99" s="161">
        <f>J172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6"/>
      <c r="B100" s="37"/>
      <c r="C100" s="36"/>
      <c r="D100" s="36"/>
      <c r="E100" s="36"/>
      <c r="F100" s="36"/>
      <c r="G100" s="36"/>
      <c r="H100" s="36"/>
      <c r="I100" s="36"/>
      <c r="J100" s="36"/>
      <c r="K100" s="36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="2" customFormat="1" ht="6.96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29.28" customHeight="1">
      <c r="A102" s="36"/>
      <c r="B102" s="37"/>
      <c r="C102" s="151" t="s">
        <v>131</v>
      </c>
      <c r="D102" s="36"/>
      <c r="E102" s="36"/>
      <c r="F102" s="36"/>
      <c r="G102" s="36"/>
      <c r="H102" s="36"/>
      <c r="I102" s="36"/>
      <c r="J102" s="162">
        <f>ROUND(J103 + J104 + J105 + J106 + J107 + J108,2)</f>
        <v>0</v>
      </c>
      <c r="K102" s="36"/>
      <c r="L102" s="53"/>
      <c r="N102" s="163" t="s">
        <v>42</v>
      </c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18" customHeight="1">
      <c r="A103" s="36"/>
      <c r="B103" s="164"/>
      <c r="C103" s="165"/>
      <c r="D103" s="126" t="s">
        <v>132</v>
      </c>
      <c r="E103" s="166"/>
      <c r="F103" s="166"/>
      <c r="G103" s="165"/>
      <c r="H103" s="165"/>
      <c r="I103" s="165"/>
      <c r="J103" s="120">
        <v>0</v>
      </c>
      <c r="K103" s="165"/>
      <c r="L103" s="167"/>
      <c r="M103" s="168"/>
      <c r="N103" s="169" t="s">
        <v>44</v>
      </c>
      <c r="O103" s="168"/>
      <c r="P103" s="168"/>
      <c r="Q103" s="168"/>
      <c r="R103" s="168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70" t="s">
        <v>133</v>
      </c>
      <c r="AZ103" s="168"/>
      <c r="BA103" s="168"/>
      <c r="BB103" s="168"/>
      <c r="BC103" s="168"/>
      <c r="BD103" s="168"/>
      <c r="BE103" s="171">
        <f>IF(N103="základná",J103,0)</f>
        <v>0</v>
      </c>
      <c r="BF103" s="171">
        <f>IF(N103="znížená",J103,0)</f>
        <v>0</v>
      </c>
      <c r="BG103" s="171">
        <f>IF(N103="zákl. prenesená",J103,0)</f>
        <v>0</v>
      </c>
      <c r="BH103" s="171">
        <f>IF(N103="zníž. prenesená",J103,0)</f>
        <v>0</v>
      </c>
      <c r="BI103" s="171">
        <f>IF(N103="nulová",J103,0)</f>
        <v>0</v>
      </c>
      <c r="BJ103" s="170" t="s">
        <v>134</v>
      </c>
      <c r="BK103" s="168"/>
      <c r="BL103" s="168"/>
      <c r="BM103" s="168"/>
    </row>
    <row r="104" s="2" customFormat="1" ht="18" customHeight="1">
      <c r="A104" s="36"/>
      <c r="B104" s="164"/>
      <c r="C104" s="165"/>
      <c r="D104" s="126" t="s">
        <v>135</v>
      </c>
      <c r="E104" s="166"/>
      <c r="F104" s="166"/>
      <c r="G104" s="165"/>
      <c r="H104" s="165"/>
      <c r="I104" s="165"/>
      <c r="J104" s="120">
        <v>0</v>
      </c>
      <c r="K104" s="165"/>
      <c r="L104" s="167"/>
      <c r="M104" s="168"/>
      <c r="N104" s="169" t="s">
        <v>44</v>
      </c>
      <c r="O104" s="168"/>
      <c r="P104" s="168"/>
      <c r="Q104" s="168"/>
      <c r="R104" s="168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70" t="s">
        <v>133</v>
      </c>
      <c r="AZ104" s="168"/>
      <c r="BA104" s="168"/>
      <c r="BB104" s="168"/>
      <c r="BC104" s="168"/>
      <c r="BD104" s="168"/>
      <c r="BE104" s="171">
        <f>IF(N104="základná",J104,0)</f>
        <v>0</v>
      </c>
      <c r="BF104" s="171">
        <f>IF(N104="znížená",J104,0)</f>
        <v>0</v>
      </c>
      <c r="BG104" s="171">
        <f>IF(N104="zákl. prenesená",J104,0)</f>
        <v>0</v>
      </c>
      <c r="BH104" s="171">
        <f>IF(N104="zníž. prenesená",J104,0)</f>
        <v>0</v>
      </c>
      <c r="BI104" s="171">
        <f>IF(N104="nulová",J104,0)</f>
        <v>0</v>
      </c>
      <c r="BJ104" s="170" t="s">
        <v>134</v>
      </c>
      <c r="BK104" s="168"/>
      <c r="BL104" s="168"/>
      <c r="BM104" s="168"/>
    </row>
    <row r="105" s="2" customFormat="1" ht="18" customHeight="1">
      <c r="A105" s="36"/>
      <c r="B105" s="164"/>
      <c r="C105" s="165"/>
      <c r="D105" s="126" t="s">
        <v>136</v>
      </c>
      <c r="E105" s="166"/>
      <c r="F105" s="166"/>
      <c r="G105" s="165"/>
      <c r="H105" s="165"/>
      <c r="I105" s="165"/>
      <c r="J105" s="120">
        <v>0</v>
      </c>
      <c r="K105" s="165"/>
      <c r="L105" s="167"/>
      <c r="M105" s="168"/>
      <c r="N105" s="169" t="s">
        <v>44</v>
      </c>
      <c r="O105" s="168"/>
      <c r="P105" s="168"/>
      <c r="Q105" s="168"/>
      <c r="R105" s="168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8"/>
      <c r="AG105" s="168"/>
      <c r="AH105" s="168"/>
      <c r="AI105" s="168"/>
      <c r="AJ105" s="168"/>
      <c r="AK105" s="16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68"/>
      <c r="AW105" s="168"/>
      <c r="AX105" s="168"/>
      <c r="AY105" s="170" t="s">
        <v>133</v>
      </c>
      <c r="AZ105" s="168"/>
      <c r="BA105" s="168"/>
      <c r="BB105" s="168"/>
      <c r="BC105" s="168"/>
      <c r="BD105" s="168"/>
      <c r="BE105" s="171">
        <f>IF(N105="základná",J105,0)</f>
        <v>0</v>
      </c>
      <c r="BF105" s="171">
        <f>IF(N105="znížená",J105,0)</f>
        <v>0</v>
      </c>
      <c r="BG105" s="171">
        <f>IF(N105="zákl. prenesená",J105,0)</f>
        <v>0</v>
      </c>
      <c r="BH105" s="171">
        <f>IF(N105="zníž. prenesená",J105,0)</f>
        <v>0</v>
      </c>
      <c r="BI105" s="171">
        <f>IF(N105="nulová",J105,0)</f>
        <v>0</v>
      </c>
      <c r="BJ105" s="170" t="s">
        <v>134</v>
      </c>
      <c r="BK105" s="168"/>
      <c r="BL105" s="168"/>
      <c r="BM105" s="168"/>
    </row>
    <row r="106" s="2" customFormat="1" ht="18" customHeight="1">
      <c r="A106" s="36"/>
      <c r="B106" s="164"/>
      <c r="C106" s="165"/>
      <c r="D106" s="126" t="s">
        <v>137</v>
      </c>
      <c r="E106" s="166"/>
      <c r="F106" s="166"/>
      <c r="G106" s="165"/>
      <c r="H106" s="165"/>
      <c r="I106" s="165"/>
      <c r="J106" s="120">
        <v>0</v>
      </c>
      <c r="K106" s="165"/>
      <c r="L106" s="167"/>
      <c r="M106" s="168"/>
      <c r="N106" s="169" t="s">
        <v>44</v>
      </c>
      <c r="O106" s="168"/>
      <c r="P106" s="168"/>
      <c r="Q106" s="168"/>
      <c r="R106" s="168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70" t="s">
        <v>133</v>
      </c>
      <c r="AZ106" s="168"/>
      <c r="BA106" s="168"/>
      <c r="BB106" s="168"/>
      <c r="BC106" s="168"/>
      <c r="BD106" s="168"/>
      <c r="BE106" s="171">
        <f>IF(N106="základná",J106,0)</f>
        <v>0</v>
      </c>
      <c r="BF106" s="171">
        <f>IF(N106="znížená",J106,0)</f>
        <v>0</v>
      </c>
      <c r="BG106" s="171">
        <f>IF(N106="zákl. prenesená",J106,0)</f>
        <v>0</v>
      </c>
      <c r="BH106" s="171">
        <f>IF(N106="zníž. prenesená",J106,0)</f>
        <v>0</v>
      </c>
      <c r="BI106" s="171">
        <f>IF(N106="nulová",J106,0)</f>
        <v>0</v>
      </c>
      <c r="BJ106" s="170" t="s">
        <v>134</v>
      </c>
      <c r="BK106" s="168"/>
      <c r="BL106" s="168"/>
      <c r="BM106" s="168"/>
    </row>
    <row r="107" s="2" customFormat="1" ht="18" customHeight="1">
      <c r="A107" s="36"/>
      <c r="B107" s="164"/>
      <c r="C107" s="165"/>
      <c r="D107" s="126" t="s">
        <v>138</v>
      </c>
      <c r="E107" s="166"/>
      <c r="F107" s="166"/>
      <c r="G107" s="165"/>
      <c r="H107" s="165"/>
      <c r="I107" s="165"/>
      <c r="J107" s="120">
        <v>0</v>
      </c>
      <c r="K107" s="165"/>
      <c r="L107" s="167"/>
      <c r="M107" s="168"/>
      <c r="N107" s="169" t="s">
        <v>44</v>
      </c>
      <c r="O107" s="168"/>
      <c r="P107" s="168"/>
      <c r="Q107" s="168"/>
      <c r="R107" s="168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70" t="s">
        <v>133</v>
      </c>
      <c r="AZ107" s="168"/>
      <c r="BA107" s="168"/>
      <c r="BB107" s="168"/>
      <c r="BC107" s="168"/>
      <c r="BD107" s="168"/>
      <c r="BE107" s="171">
        <f>IF(N107="základná",J107,0)</f>
        <v>0</v>
      </c>
      <c r="BF107" s="171">
        <f>IF(N107="znížená",J107,0)</f>
        <v>0</v>
      </c>
      <c r="BG107" s="171">
        <f>IF(N107="zákl. prenesená",J107,0)</f>
        <v>0</v>
      </c>
      <c r="BH107" s="171">
        <f>IF(N107="zníž. prenesená",J107,0)</f>
        <v>0</v>
      </c>
      <c r="BI107" s="171">
        <f>IF(N107="nulová",J107,0)</f>
        <v>0</v>
      </c>
      <c r="BJ107" s="170" t="s">
        <v>134</v>
      </c>
      <c r="BK107" s="168"/>
      <c r="BL107" s="168"/>
      <c r="BM107" s="168"/>
    </row>
    <row r="108" s="2" customFormat="1" ht="18" customHeight="1">
      <c r="A108" s="36"/>
      <c r="B108" s="164"/>
      <c r="C108" s="165"/>
      <c r="D108" s="166" t="s">
        <v>139</v>
      </c>
      <c r="E108" s="165"/>
      <c r="F108" s="165"/>
      <c r="G108" s="165"/>
      <c r="H108" s="165"/>
      <c r="I108" s="165"/>
      <c r="J108" s="120">
        <f>ROUND(J30*T108,2)</f>
        <v>0</v>
      </c>
      <c r="K108" s="165"/>
      <c r="L108" s="167"/>
      <c r="M108" s="168"/>
      <c r="N108" s="169" t="s">
        <v>44</v>
      </c>
      <c r="O108" s="168"/>
      <c r="P108" s="168"/>
      <c r="Q108" s="168"/>
      <c r="R108" s="168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70" t="s">
        <v>140</v>
      </c>
      <c r="AZ108" s="168"/>
      <c r="BA108" s="168"/>
      <c r="BB108" s="168"/>
      <c r="BC108" s="168"/>
      <c r="BD108" s="168"/>
      <c r="BE108" s="171">
        <f>IF(N108="základná",J108,0)</f>
        <v>0</v>
      </c>
      <c r="BF108" s="171">
        <f>IF(N108="znížená",J108,0)</f>
        <v>0</v>
      </c>
      <c r="BG108" s="171">
        <f>IF(N108="zákl. prenesená",J108,0)</f>
        <v>0</v>
      </c>
      <c r="BH108" s="171">
        <f>IF(N108="zníž. prenesená",J108,0)</f>
        <v>0</v>
      </c>
      <c r="BI108" s="171">
        <f>IF(N108="nulová",J108,0)</f>
        <v>0</v>
      </c>
      <c r="BJ108" s="170" t="s">
        <v>134</v>
      </c>
      <c r="BK108" s="168"/>
      <c r="BL108" s="168"/>
      <c r="BM108" s="168"/>
    </row>
    <row r="109" s="2" customFormat="1">
      <c r="A109" s="36"/>
      <c r="B109" s="37"/>
      <c r="C109" s="36"/>
      <c r="D109" s="36"/>
      <c r="E109" s="36"/>
      <c r="F109" s="36"/>
      <c r="G109" s="36"/>
      <c r="H109" s="36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9.28" customHeight="1">
      <c r="A110" s="36"/>
      <c r="B110" s="37"/>
      <c r="C110" s="130" t="s">
        <v>114</v>
      </c>
      <c r="D110" s="131"/>
      <c r="E110" s="131"/>
      <c r="F110" s="131"/>
      <c r="G110" s="131"/>
      <c r="H110" s="131"/>
      <c r="I110" s="131"/>
      <c r="J110" s="132">
        <f>ROUND(J96+J102,2)</f>
        <v>0</v>
      </c>
      <c r="K110" s="131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58"/>
      <c r="C111" s="59"/>
      <c r="D111" s="59"/>
      <c r="E111" s="59"/>
      <c r="F111" s="59"/>
      <c r="G111" s="59"/>
      <c r="H111" s="59"/>
      <c r="I111" s="59"/>
      <c r="J111" s="59"/>
      <c r="K111" s="59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5" s="2" customFormat="1" ht="6.96" customHeight="1">
      <c r="A115" s="36"/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24.96" customHeight="1">
      <c r="A116" s="36"/>
      <c r="B116" s="37"/>
      <c r="C116" s="19" t="s">
        <v>141</v>
      </c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6"/>
      <c r="D117" s="36"/>
      <c r="E117" s="36"/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2" customHeight="1">
      <c r="A118" s="36"/>
      <c r="B118" s="37"/>
      <c r="C118" s="28" t="s">
        <v>15</v>
      </c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6.5" customHeight="1">
      <c r="A119" s="36"/>
      <c r="B119" s="37"/>
      <c r="C119" s="36"/>
      <c r="D119" s="36"/>
      <c r="E119" s="134" t="str">
        <f>E7</f>
        <v>REKONŠTRUKCIA A PRÍSTAVBA STREDISKA ČISTOTY</v>
      </c>
      <c r="F119" s="28"/>
      <c r="G119" s="28"/>
      <c r="H119" s="28"/>
      <c r="I119" s="36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2" customHeight="1">
      <c r="A120" s="36"/>
      <c r="B120" s="37"/>
      <c r="C120" s="28" t="s">
        <v>116</v>
      </c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6.5" customHeight="1">
      <c r="A121" s="36"/>
      <c r="B121" s="37"/>
      <c r="C121" s="36"/>
      <c r="D121" s="36"/>
      <c r="E121" s="65" t="str">
        <f>E9</f>
        <v>SO.01.4 - Vykurovanie</v>
      </c>
      <c r="F121" s="36"/>
      <c r="G121" s="36"/>
      <c r="H121" s="36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6.96" customHeight="1">
      <c r="A122" s="36"/>
      <c r="B122" s="37"/>
      <c r="C122" s="36"/>
      <c r="D122" s="36"/>
      <c r="E122" s="36"/>
      <c r="F122" s="36"/>
      <c r="G122" s="36"/>
      <c r="H122" s="36"/>
      <c r="I122" s="36"/>
      <c r="J122" s="36"/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2" customHeight="1">
      <c r="A123" s="36"/>
      <c r="B123" s="37"/>
      <c r="C123" s="28" t="s">
        <v>19</v>
      </c>
      <c r="D123" s="36"/>
      <c r="E123" s="36"/>
      <c r="F123" s="23" t="str">
        <f>F12</f>
        <v xml:space="preserve">Rustaveliho 7725/10, k.ú. Rača, 831 06  Bratislava</v>
      </c>
      <c r="G123" s="36"/>
      <c r="H123" s="36"/>
      <c r="I123" s="28" t="s">
        <v>21</v>
      </c>
      <c r="J123" s="67" t="str">
        <f>IF(J12="","",J12)</f>
        <v>30. 5. 2021</v>
      </c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6.96" customHeigh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25.65" customHeight="1">
      <c r="A125" s="36"/>
      <c r="B125" s="37"/>
      <c r="C125" s="28" t="s">
        <v>23</v>
      </c>
      <c r="D125" s="36"/>
      <c r="E125" s="36"/>
      <c r="F125" s="23" t="str">
        <f>E15</f>
        <v>Mestská časť Bratislava - Rača</v>
      </c>
      <c r="G125" s="36"/>
      <c r="H125" s="36"/>
      <c r="I125" s="28" t="s">
        <v>29</v>
      </c>
      <c r="J125" s="32" t="str">
        <f>E21</f>
        <v>RB ARCHITECTS s.r.o.</v>
      </c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5.15" customHeight="1">
      <c r="A126" s="36"/>
      <c r="B126" s="37"/>
      <c r="C126" s="28" t="s">
        <v>27</v>
      </c>
      <c r="D126" s="36"/>
      <c r="E126" s="36"/>
      <c r="F126" s="23" t="str">
        <f>IF(E18="","",E18)</f>
        <v>Vyplň údaj</v>
      </c>
      <c r="G126" s="36"/>
      <c r="H126" s="36"/>
      <c r="I126" s="28" t="s">
        <v>32</v>
      </c>
      <c r="J126" s="32" t="str">
        <f>E24</f>
        <v>Ing. Hornok</v>
      </c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0.32" customHeight="1">
      <c r="A127" s="36"/>
      <c r="B127" s="37"/>
      <c r="C127" s="36"/>
      <c r="D127" s="36"/>
      <c r="E127" s="36"/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11" customFormat="1" ht="29.28" customHeight="1">
      <c r="A128" s="172"/>
      <c r="B128" s="173"/>
      <c r="C128" s="174" t="s">
        <v>142</v>
      </c>
      <c r="D128" s="175" t="s">
        <v>63</v>
      </c>
      <c r="E128" s="175" t="s">
        <v>59</v>
      </c>
      <c r="F128" s="175" t="s">
        <v>60</v>
      </c>
      <c r="G128" s="175" t="s">
        <v>143</v>
      </c>
      <c r="H128" s="175" t="s">
        <v>144</v>
      </c>
      <c r="I128" s="175" t="s">
        <v>145</v>
      </c>
      <c r="J128" s="176" t="s">
        <v>121</v>
      </c>
      <c r="K128" s="177" t="s">
        <v>146</v>
      </c>
      <c r="L128" s="178"/>
      <c r="M128" s="84" t="s">
        <v>1</v>
      </c>
      <c r="N128" s="85" t="s">
        <v>42</v>
      </c>
      <c r="O128" s="85" t="s">
        <v>147</v>
      </c>
      <c r="P128" s="85" t="s">
        <v>148</v>
      </c>
      <c r="Q128" s="85" t="s">
        <v>149</v>
      </c>
      <c r="R128" s="85" t="s">
        <v>150</v>
      </c>
      <c r="S128" s="85" t="s">
        <v>151</v>
      </c>
      <c r="T128" s="86" t="s">
        <v>152</v>
      </c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</row>
    <row r="129" s="2" customFormat="1" ht="22.8" customHeight="1">
      <c r="A129" s="36"/>
      <c r="B129" s="37"/>
      <c r="C129" s="91" t="s">
        <v>118</v>
      </c>
      <c r="D129" s="36"/>
      <c r="E129" s="36"/>
      <c r="F129" s="36"/>
      <c r="G129" s="36"/>
      <c r="H129" s="36"/>
      <c r="I129" s="36"/>
      <c r="J129" s="179">
        <f>BK129</f>
        <v>0</v>
      </c>
      <c r="K129" s="36"/>
      <c r="L129" s="37"/>
      <c r="M129" s="87"/>
      <c r="N129" s="71"/>
      <c r="O129" s="88"/>
      <c r="P129" s="180">
        <f>P130+P172</f>
        <v>0</v>
      </c>
      <c r="Q129" s="88"/>
      <c r="R129" s="180">
        <f>R130+R172</f>
        <v>0</v>
      </c>
      <c r="S129" s="88"/>
      <c r="T129" s="181">
        <f>T130+T172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77</v>
      </c>
      <c r="AU129" s="15" t="s">
        <v>123</v>
      </c>
      <c r="BK129" s="182">
        <f>BK130+BK172</f>
        <v>0</v>
      </c>
    </row>
    <row r="130" s="12" customFormat="1" ht="25.92" customHeight="1">
      <c r="A130" s="12"/>
      <c r="B130" s="183"/>
      <c r="C130" s="12"/>
      <c r="D130" s="184" t="s">
        <v>77</v>
      </c>
      <c r="E130" s="185" t="s">
        <v>355</v>
      </c>
      <c r="F130" s="185" t="s">
        <v>356</v>
      </c>
      <c r="G130" s="12"/>
      <c r="H130" s="12"/>
      <c r="I130" s="186"/>
      <c r="J130" s="161">
        <f>BK130</f>
        <v>0</v>
      </c>
      <c r="K130" s="12"/>
      <c r="L130" s="183"/>
      <c r="M130" s="187"/>
      <c r="N130" s="188"/>
      <c r="O130" s="188"/>
      <c r="P130" s="189">
        <f>P131</f>
        <v>0</v>
      </c>
      <c r="Q130" s="188"/>
      <c r="R130" s="189">
        <f>R131</f>
        <v>0</v>
      </c>
      <c r="S130" s="188"/>
      <c r="T130" s="190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84" t="s">
        <v>134</v>
      </c>
      <c r="AT130" s="191" t="s">
        <v>77</v>
      </c>
      <c r="AU130" s="191" t="s">
        <v>78</v>
      </c>
      <c r="AY130" s="184" t="s">
        <v>155</v>
      </c>
      <c r="BK130" s="192">
        <f>BK131</f>
        <v>0</v>
      </c>
    </row>
    <row r="131" s="12" customFormat="1" ht="22.8" customHeight="1">
      <c r="A131" s="12"/>
      <c r="B131" s="183"/>
      <c r="C131" s="12"/>
      <c r="D131" s="184" t="s">
        <v>77</v>
      </c>
      <c r="E131" s="193" t="s">
        <v>1203</v>
      </c>
      <c r="F131" s="193" t="s">
        <v>1204</v>
      </c>
      <c r="G131" s="12"/>
      <c r="H131" s="12"/>
      <c r="I131" s="186"/>
      <c r="J131" s="194">
        <f>BK131</f>
        <v>0</v>
      </c>
      <c r="K131" s="12"/>
      <c r="L131" s="183"/>
      <c r="M131" s="187"/>
      <c r="N131" s="188"/>
      <c r="O131" s="188"/>
      <c r="P131" s="189">
        <f>SUM(P132:P171)</f>
        <v>0</v>
      </c>
      <c r="Q131" s="188"/>
      <c r="R131" s="189">
        <f>SUM(R132:R171)</f>
        <v>0</v>
      </c>
      <c r="S131" s="188"/>
      <c r="T131" s="190">
        <f>SUM(T132:T171)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84" t="s">
        <v>134</v>
      </c>
      <c r="AT131" s="191" t="s">
        <v>77</v>
      </c>
      <c r="AU131" s="191" t="s">
        <v>86</v>
      </c>
      <c r="AY131" s="184" t="s">
        <v>155</v>
      </c>
      <c r="BK131" s="192">
        <f>SUM(BK132:BK171)</f>
        <v>0</v>
      </c>
    </row>
    <row r="132" s="2" customFormat="1" ht="44.25" customHeight="1">
      <c r="A132" s="36"/>
      <c r="B132" s="164"/>
      <c r="C132" s="195" t="s">
        <v>78</v>
      </c>
      <c r="D132" s="195" t="s">
        <v>158</v>
      </c>
      <c r="E132" s="196" t="s">
        <v>1205</v>
      </c>
      <c r="F132" s="197" t="s">
        <v>1206</v>
      </c>
      <c r="G132" s="198" t="s">
        <v>346</v>
      </c>
      <c r="H132" s="199">
        <v>1</v>
      </c>
      <c r="I132" s="200"/>
      <c r="J132" s="201">
        <f>ROUND(I132*H132,2)</f>
        <v>0</v>
      </c>
      <c r="K132" s="202"/>
      <c r="L132" s="37"/>
      <c r="M132" s="203" t="s">
        <v>1</v>
      </c>
      <c r="N132" s="204" t="s">
        <v>44</v>
      </c>
      <c r="O132" s="75"/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7" t="s">
        <v>162</v>
      </c>
      <c r="AT132" s="207" t="s">
        <v>158</v>
      </c>
      <c r="AU132" s="207" t="s">
        <v>134</v>
      </c>
      <c r="AY132" s="15" t="s">
        <v>155</v>
      </c>
      <c r="BE132" s="125">
        <f>IF(N132="základná",J132,0)</f>
        <v>0</v>
      </c>
      <c r="BF132" s="125">
        <f>IF(N132="znížená",J132,0)</f>
        <v>0</v>
      </c>
      <c r="BG132" s="125">
        <f>IF(N132="zákl. prenesená",J132,0)</f>
        <v>0</v>
      </c>
      <c r="BH132" s="125">
        <f>IF(N132="zníž. prenesená",J132,0)</f>
        <v>0</v>
      </c>
      <c r="BI132" s="125">
        <f>IF(N132="nulová",J132,0)</f>
        <v>0</v>
      </c>
      <c r="BJ132" s="15" t="s">
        <v>134</v>
      </c>
      <c r="BK132" s="125">
        <f>ROUND(I132*H132,2)</f>
        <v>0</v>
      </c>
      <c r="BL132" s="15" t="s">
        <v>162</v>
      </c>
      <c r="BM132" s="207" t="s">
        <v>362</v>
      </c>
    </row>
    <row r="133" s="2" customFormat="1" ht="16.5" customHeight="1">
      <c r="A133" s="36"/>
      <c r="B133" s="164"/>
      <c r="C133" s="195" t="s">
        <v>78</v>
      </c>
      <c r="D133" s="195" t="s">
        <v>158</v>
      </c>
      <c r="E133" s="196" t="s">
        <v>1207</v>
      </c>
      <c r="F133" s="197" t="s">
        <v>1208</v>
      </c>
      <c r="G133" s="198" t="s">
        <v>346</v>
      </c>
      <c r="H133" s="199">
        <v>1</v>
      </c>
      <c r="I133" s="200"/>
      <c r="J133" s="201">
        <f>ROUND(I133*H133,2)</f>
        <v>0</v>
      </c>
      <c r="K133" s="202"/>
      <c r="L133" s="37"/>
      <c r="M133" s="203" t="s">
        <v>1</v>
      </c>
      <c r="N133" s="204" t="s">
        <v>44</v>
      </c>
      <c r="O133" s="75"/>
      <c r="P133" s="205">
        <f>O133*H133</f>
        <v>0</v>
      </c>
      <c r="Q133" s="205">
        <v>0</v>
      </c>
      <c r="R133" s="205">
        <f>Q133*H133</f>
        <v>0</v>
      </c>
      <c r="S133" s="205">
        <v>0</v>
      </c>
      <c r="T133" s="20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7" t="s">
        <v>162</v>
      </c>
      <c r="AT133" s="207" t="s">
        <v>158</v>
      </c>
      <c r="AU133" s="207" t="s">
        <v>134</v>
      </c>
      <c r="AY133" s="15" t="s">
        <v>155</v>
      </c>
      <c r="BE133" s="125">
        <f>IF(N133="základná",J133,0)</f>
        <v>0</v>
      </c>
      <c r="BF133" s="125">
        <f>IF(N133="znížená",J133,0)</f>
        <v>0</v>
      </c>
      <c r="BG133" s="125">
        <f>IF(N133="zákl. prenesená",J133,0)</f>
        <v>0</v>
      </c>
      <c r="BH133" s="125">
        <f>IF(N133="zníž. prenesená",J133,0)</f>
        <v>0</v>
      </c>
      <c r="BI133" s="125">
        <f>IF(N133="nulová",J133,0)</f>
        <v>0</v>
      </c>
      <c r="BJ133" s="15" t="s">
        <v>134</v>
      </c>
      <c r="BK133" s="125">
        <f>ROUND(I133*H133,2)</f>
        <v>0</v>
      </c>
      <c r="BL133" s="15" t="s">
        <v>162</v>
      </c>
      <c r="BM133" s="207" t="s">
        <v>244</v>
      </c>
    </row>
    <row r="134" s="2" customFormat="1" ht="16.5" customHeight="1">
      <c r="A134" s="36"/>
      <c r="B134" s="164"/>
      <c r="C134" s="195" t="s">
        <v>78</v>
      </c>
      <c r="D134" s="195" t="s">
        <v>158</v>
      </c>
      <c r="E134" s="196" t="s">
        <v>1209</v>
      </c>
      <c r="F134" s="197" t="s">
        <v>1210</v>
      </c>
      <c r="G134" s="198" t="s">
        <v>500</v>
      </c>
      <c r="H134" s="199">
        <v>6</v>
      </c>
      <c r="I134" s="200"/>
      <c r="J134" s="201">
        <f>ROUND(I134*H134,2)</f>
        <v>0</v>
      </c>
      <c r="K134" s="202"/>
      <c r="L134" s="37"/>
      <c r="M134" s="203" t="s">
        <v>1</v>
      </c>
      <c r="N134" s="204" t="s">
        <v>44</v>
      </c>
      <c r="O134" s="75"/>
      <c r="P134" s="205">
        <f>O134*H134</f>
        <v>0</v>
      </c>
      <c r="Q134" s="205">
        <v>0</v>
      </c>
      <c r="R134" s="205">
        <f>Q134*H134</f>
        <v>0</v>
      </c>
      <c r="S134" s="205">
        <v>0</v>
      </c>
      <c r="T134" s="20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07" t="s">
        <v>162</v>
      </c>
      <c r="AT134" s="207" t="s">
        <v>158</v>
      </c>
      <c r="AU134" s="207" t="s">
        <v>134</v>
      </c>
      <c r="AY134" s="15" t="s">
        <v>155</v>
      </c>
      <c r="BE134" s="125">
        <f>IF(N134="základná",J134,0)</f>
        <v>0</v>
      </c>
      <c r="BF134" s="125">
        <f>IF(N134="znížená",J134,0)</f>
        <v>0</v>
      </c>
      <c r="BG134" s="125">
        <f>IF(N134="zákl. prenesená",J134,0)</f>
        <v>0</v>
      </c>
      <c r="BH134" s="125">
        <f>IF(N134="zníž. prenesená",J134,0)</f>
        <v>0</v>
      </c>
      <c r="BI134" s="125">
        <f>IF(N134="nulová",J134,0)</f>
        <v>0</v>
      </c>
      <c r="BJ134" s="15" t="s">
        <v>134</v>
      </c>
      <c r="BK134" s="125">
        <f>ROUND(I134*H134,2)</f>
        <v>0</v>
      </c>
      <c r="BL134" s="15" t="s">
        <v>162</v>
      </c>
      <c r="BM134" s="207" t="s">
        <v>265</v>
      </c>
    </row>
    <row r="135" s="2" customFormat="1" ht="16.5" customHeight="1">
      <c r="A135" s="36"/>
      <c r="B135" s="164"/>
      <c r="C135" s="195" t="s">
        <v>78</v>
      </c>
      <c r="D135" s="195" t="s">
        <v>158</v>
      </c>
      <c r="E135" s="196" t="s">
        <v>1211</v>
      </c>
      <c r="F135" s="197" t="s">
        <v>1212</v>
      </c>
      <c r="G135" s="198" t="s">
        <v>500</v>
      </c>
      <c r="H135" s="199">
        <v>8</v>
      </c>
      <c r="I135" s="200"/>
      <c r="J135" s="201">
        <f>ROUND(I135*H135,2)</f>
        <v>0</v>
      </c>
      <c r="K135" s="202"/>
      <c r="L135" s="37"/>
      <c r="M135" s="203" t="s">
        <v>1</v>
      </c>
      <c r="N135" s="204" t="s">
        <v>44</v>
      </c>
      <c r="O135" s="75"/>
      <c r="P135" s="205">
        <f>O135*H135</f>
        <v>0</v>
      </c>
      <c r="Q135" s="205">
        <v>0</v>
      </c>
      <c r="R135" s="205">
        <f>Q135*H135</f>
        <v>0</v>
      </c>
      <c r="S135" s="205">
        <v>0</v>
      </c>
      <c r="T135" s="20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7" t="s">
        <v>162</v>
      </c>
      <c r="AT135" s="207" t="s">
        <v>158</v>
      </c>
      <c r="AU135" s="207" t="s">
        <v>134</v>
      </c>
      <c r="AY135" s="15" t="s">
        <v>155</v>
      </c>
      <c r="BE135" s="125">
        <f>IF(N135="základná",J135,0)</f>
        <v>0</v>
      </c>
      <c r="BF135" s="125">
        <f>IF(N135="znížená",J135,0)</f>
        <v>0</v>
      </c>
      <c r="BG135" s="125">
        <f>IF(N135="zákl. prenesená",J135,0)</f>
        <v>0</v>
      </c>
      <c r="BH135" s="125">
        <f>IF(N135="zníž. prenesená",J135,0)</f>
        <v>0</v>
      </c>
      <c r="BI135" s="125">
        <f>IF(N135="nulová",J135,0)</f>
        <v>0</v>
      </c>
      <c r="BJ135" s="15" t="s">
        <v>134</v>
      </c>
      <c r="BK135" s="125">
        <f>ROUND(I135*H135,2)</f>
        <v>0</v>
      </c>
      <c r="BL135" s="15" t="s">
        <v>162</v>
      </c>
      <c r="BM135" s="207" t="s">
        <v>273</v>
      </c>
    </row>
    <row r="136" s="2" customFormat="1" ht="21.75" customHeight="1">
      <c r="A136" s="36"/>
      <c r="B136" s="164"/>
      <c r="C136" s="195" t="s">
        <v>78</v>
      </c>
      <c r="D136" s="195" t="s">
        <v>158</v>
      </c>
      <c r="E136" s="196" t="s">
        <v>1213</v>
      </c>
      <c r="F136" s="197" t="s">
        <v>1214</v>
      </c>
      <c r="G136" s="198" t="s">
        <v>500</v>
      </c>
      <c r="H136" s="199">
        <v>14</v>
      </c>
      <c r="I136" s="200"/>
      <c r="J136" s="201">
        <f>ROUND(I136*H136,2)</f>
        <v>0</v>
      </c>
      <c r="K136" s="202"/>
      <c r="L136" s="37"/>
      <c r="M136" s="203" t="s">
        <v>1</v>
      </c>
      <c r="N136" s="204" t="s">
        <v>44</v>
      </c>
      <c r="O136" s="75"/>
      <c r="P136" s="205">
        <f>O136*H136</f>
        <v>0</v>
      </c>
      <c r="Q136" s="205">
        <v>0</v>
      </c>
      <c r="R136" s="205">
        <f>Q136*H136</f>
        <v>0</v>
      </c>
      <c r="S136" s="205">
        <v>0</v>
      </c>
      <c r="T136" s="20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7" t="s">
        <v>162</v>
      </c>
      <c r="AT136" s="207" t="s">
        <v>158</v>
      </c>
      <c r="AU136" s="207" t="s">
        <v>134</v>
      </c>
      <c r="AY136" s="15" t="s">
        <v>155</v>
      </c>
      <c r="BE136" s="125">
        <f>IF(N136="základná",J136,0)</f>
        <v>0</v>
      </c>
      <c r="BF136" s="125">
        <f>IF(N136="znížená",J136,0)</f>
        <v>0</v>
      </c>
      <c r="BG136" s="125">
        <f>IF(N136="zákl. prenesená",J136,0)</f>
        <v>0</v>
      </c>
      <c r="BH136" s="125">
        <f>IF(N136="zníž. prenesená",J136,0)</f>
        <v>0</v>
      </c>
      <c r="BI136" s="125">
        <f>IF(N136="nulová",J136,0)</f>
        <v>0</v>
      </c>
      <c r="BJ136" s="15" t="s">
        <v>134</v>
      </c>
      <c r="BK136" s="125">
        <f>ROUND(I136*H136,2)</f>
        <v>0</v>
      </c>
      <c r="BL136" s="15" t="s">
        <v>162</v>
      </c>
      <c r="BM136" s="207" t="s">
        <v>281</v>
      </c>
    </row>
    <row r="137" s="2" customFormat="1" ht="21.75" customHeight="1">
      <c r="A137" s="36"/>
      <c r="B137" s="164"/>
      <c r="C137" s="195" t="s">
        <v>78</v>
      </c>
      <c r="D137" s="195" t="s">
        <v>158</v>
      </c>
      <c r="E137" s="196" t="s">
        <v>1215</v>
      </c>
      <c r="F137" s="197" t="s">
        <v>1216</v>
      </c>
      <c r="G137" s="198" t="s">
        <v>500</v>
      </c>
      <c r="H137" s="199">
        <v>14</v>
      </c>
      <c r="I137" s="200"/>
      <c r="J137" s="201">
        <f>ROUND(I137*H137,2)</f>
        <v>0</v>
      </c>
      <c r="K137" s="202"/>
      <c r="L137" s="37"/>
      <c r="M137" s="203" t="s">
        <v>1</v>
      </c>
      <c r="N137" s="204" t="s">
        <v>44</v>
      </c>
      <c r="O137" s="75"/>
      <c r="P137" s="205">
        <f>O137*H137</f>
        <v>0</v>
      </c>
      <c r="Q137" s="205">
        <v>0</v>
      </c>
      <c r="R137" s="205">
        <f>Q137*H137</f>
        <v>0</v>
      </c>
      <c r="S137" s="205">
        <v>0</v>
      </c>
      <c r="T137" s="20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7" t="s">
        <v>162</v>
      </c>
      <c r="AT137" s="207" t="s">
        <v>158</v>
      </c>
      <c r="AU137" s="207" t="s">
        <v>134</v>
      </c>
      <c r="AY137" s="15" t="s">
        <v>155</v>
      </c>
      <c r="BE137" s="125">
        <f>IF(N137="základná",J137,0)</f>
        <v>0</v>
      </c>
      <c r="BF137" s="125">
        <f>IF(N137="znížená",J137,0)</f>
        <v>0</v>
      </c>
      <c r="BG137" s="125">
        <f>IF(N137="zákl. prenesená",J137,0)</f>
        <v>0</v>
      </c>
      <c r="BH137" s="125">
        <f>IF(N137="zníž. prenesená",J137,0)</f>
        <v>0</v>
      </c>
      <c r="BI137" s="125">
        <f>IF(N137="nulová",J137,0)</f>
        <v>0</v>
      </c>
      <c r="BJ137" s="15" t="s">
        <v>134</v>
      </c>
      <c r="BK137" s="125">
        <f>ROUND(I137*H137,2)</f>
        <v>0</v>
      </c>
      <c r="BL137" s="15" t="s">
        <v>162</v>
      </c>
      <c r="BM137" s="207" t="s">
        <v>256</v>
      </c>
    </row>
    <row r="138" s="2" customFormat="1" ht="33" customHeight="1">
      <c r="A138" s="36"/>
      <c r="B138" s="164"/>
      <c r="C138" s="195" t="s">
        <v>78</v>
      </c>
      <c r="D138" s="195" t="s">
        <v>158</v>
      </c>
      <c r="E138" s="196" t="s">
        <v>1217</v>
      </c>
      <c r="F138" s="197" t="s">
        <v>1218</v>
      </c>
      <c r="G138" s="198" t="s">
        <v>500</v>
      </c>
      <c r="H138" s="199">
        <v>32</v>
      </c>
      <c r="I138" s="200"/>
      <c r="J138" s="201">
        <f>ROUND(I138*H138,2)</f>
        <v>0</v>
      </c>
      <c r="K138" s="202"/>
      <c r="L138" s="37"/>
      <c r="M138" s="203" t="s">
        <v>1</v>
      </c>
      <c r="N138" s="204" t="s">
        <v>44</v>
      </c>
      <c r="O138" s="75"/>
      <c r="P138" s="205">
        <f>O138*H138</f>
        <v>0</v>
      </c>
      <c r="Q138" s="205">
        <v>0</v>
      </c>
      <c r="R138" s="205">
        <f>Q138*H138</f>
        <v>0</v>
      </c>
      <c r="S138" s="205">
        <v>0</v>
      </c>
      <c r="T138" s="20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7" t="s">
        <v>162</v>
      </c>
      <c r="AT138" s="207" t="s">
        <v>158</v>
      </c>
      <c r="AU138" s="207" t="s">
        <v>134</v>
      </c>
      <c r="AY138" s="15" t="s">
        <v>155</v>
      </c>
      <c r="BE138" s="125">
        <f>IF(N138="základná",J138,0)</f>
        <v>0</v>
      </c>
      <c r="BF138" s="125">
        <f>IF(N138="znížená",J138,0)</f>
        <v>0</v>
      </c>
      <c r="BG138" s="125">
        <f>IF(N138="zákl. prenesená",J138,0)</f>
        <v>0</v>
      </c>
      <c r="BH138" s="125">
        <f>IF(N138="zníž. prenesená",J138,0)</f>
        <v>0</v>
      </c>
      <c r="BI138" s="125">
        <f>IF(N138="nulová",J138,0)</f>
        <v>0</v>
      </c>
      <c r="BJ138" s="15" t="s">
        <v>134</v>
      </c>
      <c r="BK138" s="125">
        <f>ROUND(I138*H138,2)</f>
        <v>0</v>
      </c>
      <c r="BL138" s="15" t="s">
        <v>162</v>
      </c>
      <c r="BM138" s="207" t="s">
        <v>287</v>
      </c>
    </row>
    <row r="139" s="2" customFormat="1" ht="33" customHeight="1">
      <c r="A139" s="36"/>
      <c r="B139" s="164"/>
      <c r="C139" s="195" t="s">
        <v>78</v>
      </c>
      <c r="D139" s="195" t="s">
        <v>158</v>
      </c>
      <c r="E139" s="196" t="s">
        <v>1219</v>
      </c>
      <c r="F139" s="197" t="s">
        <v>1220</v>
      </c>
      <c r="G139" s="198" t="s">
        <v>500</v>
      </c>
      <c r="H139" s="199">
        <v>68</v>
      </c>
      <c r="I139" s="200"/>
      <c r="J139" s="201">
        <f>ROUND(I139*H139,2)</f>
        <v>0</v>
      </c>
      <c r="K139" s="202"/>
      <c r="L139" s="37"/>
      <c r="M139" s="203" t="s">
        <v>1</v>
      </c>
      <c r="N139" s="204" t="s">
        <v>44</v>
      </c>
      <c r="O139" s="75"/>
      <c r="P139" s="205">
        <f>O139*H139</f>
        <v>0</v>
      </c>
      <c r="Q139" s="205">
        <v>0</v>
      </c>
      <c r="R139" s="205">
        <f>Q139*H139</f>
        <v>0</v>
      </c>
      <c r="S139" s="205">
        <v>0</v>
      </c>
      <c r="T139" s="20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7" t="s">
        <v>162</v>
      </c>
      <c r="AT139" s="207" t="s">
        <v>158</v>
      </c>
      <c r="AU139" s="207" t="s">
        <v>134</v>
      </c>
      <c r="AY139" s="15" t="s">
        <v>155</v>
      </c>
      <c r="BE139" s="125">
        <f>IF(N139="základná",J139,0)</f>
        <v>0</v>
      </c>
      <c r="BF139" s="125">
        <f>IF(N139="znížená",J139,0)</f>
        <v>0</v>
      </c>
      <c r="BG139" s="125">
        <f>IF(N139="zákl. prenesená",J139,0)</f>
        <v>0</v>
      </c>
      <c r="BH139" s="125">
        <f>IF(N139="zníž. prenesená",J139,0)</f>
        <v>0</v>
      </c>
      <c r="BI139" s="125">
        <f>IF(N139="nulová",J139,0)</f>
        <v>0</v>
      </c>
      <c r="BJ139" s="15" t="s">
        <v>134</v>
      </c>
      <c r="BK139" s="125">
        <f>ROUND(I139*H139,2)</f>
        <v>0</v>
      </c>
      <c r="BL139" s="15" t="s">
        <v>162</v>
      </c>
      <c r="BM139" s="207" t="s">
        <v>7</v>
      </c>
    </row>
    <row r="140" s="2" customFormat="1" ht="33" customHeight="1">
      <c r="A140" s="36"/>
      <c r="B140" s="164"/>
      <c r="C140" s="195" t="s">
        <v>78</v>
      </c>
      <c r="D140" s="195" t="s">
        <v>158</v>
      </c>
      <c r="E140" s="196" t="s">
        <v>1221</v>
      </c>
      <c r="F140" s="197" t="s">
        <v>1222</v>
      </c>
      <c r="G140" s="198" t="s">
        <v>500</v>
      </c>
      <c r="H140" s="199">
        <v>2</v>
      </c>
      <c r="I140" s="200"/>
      <c r="J140" s="201">
        <f>ROUND(I140*H140,2)</f>
        <v>0</v>
      </c>
      <c r="K140" s="202"/>
      <c r="L140" s="37"/>
      <c r="M140" s="203" t="s">
        <v>1</v>
      </c>
      <c r="N140" s="204" t="s">
        <v>44</v>
      </c>
      <c r="O140" s="75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7" t="s">
        <v>162</v>
      </c>
      <c r="AT140" s="207" t="s">
        <v>158</v>
      </c>
      <c r="AU140" s="207" t="s">
        <v>134</v>
      </c>
      <c r="AY140" s="15" t="s">
        <v>155</v>
      </c>
      <c r="BE140" s="125">
        <f>IF(N140="základná",J140,0)</f>
        <v>0</v>
      </c>
      <c r="BF140" s="125">
        <f>IF(N140="znížená",J140,0)</f>
        <v>0</v>
      </c>
      <c r="BG140" s="125">
        <f>IF(N140="zákl. prenesená",J140,0)</f>
        <v>0</v>
      </c>
      <c r="BH140" s="125">
        <f>IF(N140="zníž. prenesená",J140,0)</f>
        <v>0</v>
      </c>
      <c r="BI140" s="125">
        <f>IF(N140="nulová",J140,0)</f>
        <v>0</v>
      </c>
      <c r="BJ140" s="15" t="s">
        <v>134</v>
      </c>
      <c r="BK140" s="125">
        <f>ROUND(I140*H140,2)</f>
        <v>0</v>
      </c>
      <c r="BL140" s="15" t="s">
        <v>162</v>
      </c>
      <c r="BM140" s="207" t="s">
        <v>230</v>
      </c>
    </row>
    <row r="141" s="2" customFormat="1" ht="33" customHeight="1">
      <c r="A141" s="36"/>
      <c r="B141" s="164"/>
      <c r="C141" s="195" t="s">
        <v>78</v>
      </c>
      <c r="D141" s="195" t="s">
        <v>158</v>
      </c>
      <c r="E141" s="196" t="s">
        <v>1223</v>
      </c>
      <c r="F141" s="197" t="s">
        <v>1224</v>
      </c>
      <c r="G141" s="198" t="s">
        <v>500</v>
      </c>
      <c r="H141" s="199">
        <v>102</v>
      </c>
      <c r="I141" s="200"/>
      <c r="J141" s="201">
        <f>ROUND(I141*H141,2)</f>
        <v>0</v>
      </c>
      <c r="K141" s="202"/>
      <c r="L141" s="37"/>
      <c r="M141" s="203" t="s">
        <v>1</v>
      </c>
      <c r="N141" s="204" t="s">
        <v>44</v>
      </c>
      <c r="O141" s="75"/>
      <c r="P141" s="205">
        <f>O141*H141</f>
        <v>0</v>
      </c>
      <c r="Q141" s="205">
        <v>0</v>
      </c>
      <c r="R141" s="205">
        <f>Q141*H141</f>
        <v>0</v>
      </c>
      <c r="S141" s="205">
        <v>0</v>
      </c>
      <c r="T141" s="20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7" t="s">
        <v>162</v>
      </c>
      <c r="AT141" s="207" t="s">
        <v>158</v>
      </c>
      <c r="AU141" s="207" t="s">
        <v>134</v>
      </c>
      <c r="AY141" s="15" t="s">
        <v>155</v>
      </c>
      <c r="BE141" s="125">
        <f>IF(N141="základná",J141,0)</f>
        <v>0</v>
      </c>
      <c r="BF141" s="125">
        <f>IF(N141="znížená",J141,0)</f>
        <v>0</v>
      </c>
      <c r="BG141" s="125">
        <f>IF(N141="zákl. prenesená",J141,0)</f>
        <v>0</v>
      </c>
      <c r="BH141" s="125">
        <f>IF(N141="zníž. prenesená",J141,0)</f>
        <v>0</v>
      </c>
      <c r="BI141" s="125">
        <f>IF(N141="nulová",J141,0)</f>
        <v>0</v>
      </c>
      <c r="BJ141" s="15" t="s">
        <v>134</v>
      </c>
      <c r="BK141" s="125">
        <f>ROUND(I141*H141,2)</f>
        <v>0</v>
      </c>
      <c r="BL141" s="15" t="s">
        <v>162</v>
      </c>
      <c r="BM141" s="207" t="s">
        <v>164</v>
      </c>
    </row>
    <row r="142" s="2" customFormat="1" ht="33" customHeight="1">
      <c r="A142" s="36"/>
      <c r="B142" s="164"/>
      <c r="C142" s="195" t="s">
        <v>78</v>
      </c>
      <c r="D142" s="195" t="s">
        <v>158</v>
      </c>
      <c r="E142" s="196" t="s">
        <v>1225</v>
      </c>
      <c r="F142" s="197" t="s">
        <v>1226</v>
      </c>
      <c r="G142" s="198" t="s">
        <v>500</v>
      </c>
      <c r="H142" s="199">
        <v>102</v>
      </c>
      <c r="I142" s="200"/>
      <c r="J142" s="201">
        <f>ROUND(I142*H142,2)</f>
        <v>0</v>
      </c>
      <c r="K142" s="202"/>
      <c r="L142" s="37"/>
      <c r="M142" s="203" t="s">
        <v>1</v>
      </c>
      <c r="N142" s="204" t="s">
        <v>44</v>
      </c>
      <c r="O142" s="75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7" t="s">
        <v>162</v>
      </c>
      <c r="AT142" s="207" t="s">
        <v>158</v>
      </c>
      <c r="AU142" s="207" t="s">
        <v>134</v>
      </c>
      <c r="AY142" s="15" t="s">
        <v>155</v>
      </c>
      <c r="BE142" s="125">
        <f>IF(N142="základná",J142,0)</f>
        <v>0</v>
      </c>
      <c r="BF142" s="125">
        <f>IF(N142="znížená",J142,0)</f>
        <v>0</v>
      </c>
      <c r="BG142" s="125">
        <f>IF(N142="zákl. prenesená",J142,0)</f>
        <v>0</v>
      </c>
      <c r="BH142" s="125">
        <f>IF(N142="zníž. prenesená",J142,0)</f>
        <v>0</v>
      </c>
      <c r="BI142" s="125">
        <f>IF(N142="nulová",J142,0)</f>
        <v>0</v>
      </c>
      <c r="BJ142" s="15" t="s">
        <v>134</v>
      </c>
      <c r="BK142" s="125">
        <f>ROUND(I142*H142,2)</f>
        <v>0</v>
      </c>
      <c r="BL142" s="15" t="s">
        <v>162</v>
      </c>
      <c r="BM142" s="207" t="s">
        <v>302</v>
      </c>
    </row>
    <row r="143" s="2" customFormat="1" ht="16.5" customHeight="1">
      <c r="A143" s="36"/>
      <c r="B143" s="164"/>
      <c r="C143" s="195" t="s">
        <v>78</v>
      </c>
      <c r="D143" s="195" t="s">
        <v>158</v>
      </c>
      <c r="E143" s="196" t="s">
        <v>1227</v>
      </c>
      <c r="F143" s="197" t="s">
        <v>1228</v>
      </c>
      <c r="G143" s="198" t="s">
        <v>346</v>
      </c>
      <c r="H143" s="199">
        <v>2</v>
      </c>
      <c r="I143" s="200"/>
      <c r="J143" s="201">
        <f>ROUND(I143*H143,2)</f>
        <v>0</v>
      </c>
      <c r="K143" s="202"/>
      <c r="L143" s="37"/>
      <c r="M143" s="203" t="s">
        <v>1</v>
      </c>
      <c r="N143" s="204" t="s">
        <v>44</v>
      </c>
      <c r="O143" s="75"/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7" t="s">
        <v>162</v>
      </c>
      <c r="AT143" s="207" t="s">
        <v>158</v>
      </c>
      <c r="AU143" s="207" t="s">
        <v>134</v>
      </c>
      <c r="AY143" s="15" t="s">
        <v>155</v>
      </c>
      <c r="BE143" s="125">
        <f>IF(N143="základná",J143,0)</f>
        <v>0</v>
      </c>
      <c r="BF143" s="125">
        <f>IF(N143="znížená",J143,0)</f>
        <v>0</v>
      </c>
      <c r="BG143" s="125">
        <f>IF(N143="zákl. prenesená",J143,0)</f>
        <v>0</v>
      </c>
      <c r="BH143" s="125">
        <f>IF(N143="zníž. prenesená",J143,0)</f>
        <v>0</v>
      </c>
      <c r="BI143" s="125">
        <f>IF(N143="nulová",J143,0)</f>
        <v>0</v>
      </c>
      <c r="BJ143" s="15" t="s">
        <v>134</v>
      </c>
      <c r="BK143" s="125">
        <f>ROUND(I143*H143,2)</f>
        <v>0</v>
      </c>
      <c r="BL143" s="15" t="s">
        <v>162</v>
      </c>
      <c r="BM143" s="207" t="s">
        <v>180</v>
      </c>
    </row>
    <row r="144" s="2" customFormat="1" ht="16.5" customHeight="1">
      <c r="A144" s="36"/>
      <c r="B144" s="164"/>
      <c r="C144" s="195" t="s">
        <v>78</v>
      </c>
      <c r="D144" s="195" t="s">
        <v>158</v>
      </c>
      <c r="E144" s="196" t="s">
        <v>1229</v>
      </c>
      <c r="F144" s="197" t="s">
        <v>1230</v>
      </c>
      <c r="G144" s="198" t="s">
        <v>346</v>
      </c>
      <c r="H144" s="199">
        <v>2</v>
      </c>
      <c r="I144" s="200"/>
      <c r="J144" s="201">
        <f>ROUND(I144*H144,2)</f>
        <v>0</v>
      </c>
      <c r="K144" s="202"/>
      <c r="L144" s="37"/>
      <c r="M144" s="203" t="s">
        <v>1</v>
      </c>
      <c r="N144" s="204" t="s">
        <v>44</v>
      </c>
      <c r="O144" s="75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7" t="s">
        <v>162</v>
      </c>
      <c r="AT144" s="207" t="s">
        <v>158</v>
      </c>
      <c r="AU144" s="207" t="s">
        <v>134</v>
      </c>
      <c r="AY144" s="15" t="s">
        <v>155</v>
      </c>
      <c r="BE144" s="125">
        <f>IF(N144="základná",J144,0)</f>
        <v>0</v>
      </c>
      <c r="BF144" s="125">
        <f>IF(N144="znížená",J144,0)</f>
        <v>0</v>
      </c>
      <c r="BG144" s="125">
        <f>IF(N144="zákl. prenesená",J144,0)</f>
        <v>0</v>
      </c>
      <c r="BH144" s="125">
        <f>IF(N144="zníž. prenesená",J144,0)</f>
        <v>0</v>
      </c>
      <c r="BI144" s="125">
        <f>IF(N144="nulová",J144,0)</f>
        <v>0</v>
      </c>
      <c r="BJ144" s="15" t="s">
        <v>134</v>
      </c>
      <c r="BK144" s="125">
        <f>ROUND(I144*H144,2)</f>
        <v>0</v>
      </c>
      <c r="BL144" s="15" t="s">
        <v>162</v>
      </c>
      <c r="BM144" s="207" t="s">
        <v>188</v>
      </c>
    </row>
    <row r="145" s="2" customFormat="1" ht="16.5" customHeight="1">
      <c r="A145" s="36"/>
      <c r="B145" s="164"/>
      <c r="C145" s="195" t="s">
        <v>78</v>
      </c>
      <c r="D145" s="195" t="s">
        <v>158</v>
      </c>
      <c r="E145" s="196" t="s">
        <v>1231</v>
      </c>
      <c r="F145" s="197" t="s">
        <v>1232</v>
      </c>
      <c r="G145" s="198" t="s">
        <v>346</v>
      </c>
      <c r="H145" s="199">
        <v>2</v>
      </c>
      <c r="I145" s="200"/>
      <c r="J145" s="201">
        <f>ROUND(I145*H145,2)</f>
        <v>0</v>
      </c>
      <c r="K145" s="202"/>
      <c r="L145" s="37"/>
      <c r="M145" s="203" t="s">
        <v>1</v>
      </c>
      <c r="N145" s="204" t="s">
        <v>44</v>
      </c>
      <c r="O145" s="75"/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7" t="s">
        <v>162</v>
      </c>
      <c r="AT145" s="207" t="s">
        <v>158</v>
      </c>
      <c r="AU145" s="207" t="s">
        <v>134</v>
      </c>
      <c r="AY145" s="15" t="s">
        <v>155</v>
      </c>
      <c r="BE145" s="125">
        <f>IF(N145="základná",J145,0)</f>
        <v>0</v>
      </c>
      <c r="BF145" s="125">
        <f>IF(N145="znížená",J145,0)</f>
        <v>0</v>
      </c>
      <c r="BG145" s="125">
        <f>IF(N145="zákl. prenesená",J145,0)</f>
        <v>0</v>
      </c>
      <c r="BH145" s="125">
        <f>IF(N145="zníž. prenesená",J145,0)</f>
        <v>0</v>
      </c>
      <c r="BI145" s="125">
        <f>IF(N145="nulová",J145,0)</f>
        <v>0</v>
      </c>
      <c r="BJ145" s="15" t="s">
        <v>134</v>
      </c>
      <c r="BK145" s="125">
        <f>ROUND(I145*H145,2)</f>
        <v>0</v>
      </c>
      <c r="BL145" s="15" t="s">
        <v>162</v>
      </c>
      <c r="BM145" s="207" t="s">
        <v>197</v>
      </c>
    </row>
    <row r="146" s="2" customFormat="1" ht="16.5" customHeight="1">
      <c r="A146" s="36"/>
      <c r="B146" s="164"/>
      <c r="C146" s="195" t="s">
        <v>78</v>
      </c>
      <c r="D146" s="195" t="s">
        <v>158</v>
      </c>
      <c r="E146" s="196" t="s">
        <v>1233</v>
      </c>
      <c r="F146" s="197" t="s">
        <v>1234</v>
      </c>
      <c r="G146" s="198" t="s">
        <v>346</v>
      </c>
      <c r="H146" s="199">
        <v>4</v>
      </c>
      <c r="I146" s="200"/>
      <c r="J146" s="201">
        <f>ROUND(I146*H146,2)</f>
        <v>0</v>
      </c>
      <c r="K146" s="202"/>
      <c r="L146" s="37"/>
      <c r="M146" s="203" t="s">
        <v>1</v>
      </c>
      <c r="N146" s="204" t="s">
        <v>44</v>
      </c>
      <c r="O146" s="75"/>
      <c r="P146" s="205">
        <f>O146*H146</f>
        <v>0</v>
      </c>
      <c r="Q146" s="205">
        <v>0</v>
      </c>
      <c r="R146" s="205">
        <f>Q146*H146</f>
        <v>0</v>
      </c>
      <c r="S146" s="205">
        <v>0</v>
      </c>
      <c r="T146" s="20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7" t="s">
        <v>162</v>
      </c>
      <c r="AT146" s="207" t="s">
        <v>158</v>
      </c>
      <c r="AU146" s="207" t="s">
        <v>134</v>
      </c>
      <c r="AY146" s="15" t="s">
        <v>155</v>
      </c>
      <c r="BE146" s="125">
        <f>IF(N146="základná",J146,0)</f>
        <v>0</v>
      </c>
      <c r="BF146" s="125">
        <f>IF(N146="znížená",J146,0)</f>
        <v>0</v>
      </c>
      <c r="BG146" s="125">
        <f>IF(N146="zákl. prenesená",J146,0)</f>
        <v>0</v>
      </c>
      <c r="BH146" s="125">
        <f>IF(N146="zníž. prenesená",J146,0)</f>
        <v>0</v>
      </c>
      <c r="BI146" s="125">
        <f>IF(N146="nulová",J146,0)</f>
        <v>0</v>
      </c>
      <c r="BJ146" s="15" t="s">
        <v>134</v>
      </c>
      <c r="BK146" s="125">
        <f>ROUND(I146*H146,2)</f>
        <v>0</v>
      </c>
      <c r="BL146" s="15" t="s">
        <v>162</v>
      </c>
      <c r="BM146" s="207" t="s">
        <v>172</v>
      </c>
    </row>
    <row r="147" s="2" customFormat="1" ht="16.5" customHeight="1">
      <c r="A147" s="36"/>
      <c r="B147" s="164"/>
      <c r="C147" s="195" t="s">
        <v>78</v>
      </c>
      <c r="D147" s="195" t="s">
        <v>158</v>
      </c>
      <c r="E147" s="196" t="s">
        <v>1235</v>
      </c>
      <c r="F147" s="197" t="s">
        <v>1236</v>
      </c>
      <c r="G147" s="198" t="s">
        <v>346</v>
      </c>
      <c r="H147" s="199">
        <v>2</v>
      </c>
      <c r="I147" s="200"/>
      <c r="J147" s="201">
        <f>ROUND(I147*H147,2)</f>
        <v>0</v>
      </c>
      <c r="K147" s="202"/>
      <c r="L147" s="37"/>
      <c r="M147" s="203" t="s">
        <v>1</v>
      </c>
      <c r="N147" s="204" t="s">
        <v>44</v>
      </c>
      <c r="O147" s="75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7" t="s">
        <v>162</v>
      </c>
      <c r="AT147" s="207" t="s">
        <v>158</v>
      </c>
      <c r="AU147" s="207" t="s">
        <v>134</v>
      </c>
      <c r="AY147" s="15" t="s">
        <v>155</v>
      </c>
      <c r="BE147" s="125">
        <f>IF(N147="základná",J147,0)</f>
        <v>0</v>
      </c>
      <c r="BF147" s="125">
        <f>IF(N147="znížená",J147,0)</f>
        <v>0</v>
      </c>
      <c r="BG147" s="125">
        <f>IF(N147="zákl. prenesená",J147,0)</f>
        <v>0</v>
      </c>
      <c r="BH147" s="125">
        <f>IF(N147="zníž. prenesená",J147,0)</f>
        <v>0</v>
      </c>
      <c r="BI147" s="125">
        <f>IF(N147="nulová",J147,0)</f>
        <v>0</v>
      </c>
      <c r="BJ147" s="15" t="s">
        <v>134</v>
      </c>
      <c r="BK147" s="125">
        <f>ROUND(I147*H147,2)</f>
        <v>0</v>
      </c>
      <c r="BL147" s="15" t="s">
        <v>162</v>
      </c>
      <c r="BM147" s="207" t="s">
        <v>210</v>
      </c>
    </row>
    <row r="148" s="2" customFormat="1" ht="21.75" customHeight="1">
      <c r="A148" s="36"/>
      <c r="B148" s="164"/>
      <c r="C148" s="195" t="s">
        <v>78</v>
      </c>
      <c r="D148" s="195" t="s">
        <v>158</v>
      </c>
      <c r="E148" s="196" t="s">
        <v>1237</v>
      </c>
      <c r="F148" s="197" t="s">
        <v>1238</v>
      </c>
      <c r="G148" s="198" t="s">
        <v>346</v>
      </c>
      <c r="H148" s="199">
        <v>2</v>
      </c>
      <c r="I148" s="200"/>
      <c r="J148" s="201">
        <f>ROUND(I148*H148,2)</f>
        <v>0</v>
      </c>
      <c r="K148" s="202"/>
      <c r="L148" s="37"/>
      <c r="M148" s="203" t="s">
        <v>1</v>
      </c>
      <c r="N148" s="204" t="s">
        <v>44</v>
      </c>
      <c r="O148" s="75"/>
      <c r="P148" s="205">
        <f>O148*H148</f>
        <v>0</v>
      </c>
      <c r="Q148" s="205">
        <v>0</v>
      </c>
      <c r="R148" s="205">
        <f>Q148*H148</f>
        <v>0</v>
      </c>
      <c r="S148" s="205">
        <v>0</v>
      </c>
      <c r="T148" s="20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7" t="s">
        <v>162</v>
      </c>
      <c r="AT148" s="207" t="s">
        <v>158</v>
      </c>
      <c r="AU148" s="207" t="s">
        <v>134</v>
      </c>
      <c r="AY148" s="15" t="s">
        <v>155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134</v>
      </c>
      <c r="BK148" s="125">
        <f>ROUND(I148*H148,2)</f>
        <v>0</v>
      </c>
      <c r="BL148" s="15" t="s">
        <v>162</v>
      </c>
      <c r="BM148" s="207" t="s">
        <v>202</v>
      </c>
    </row>
    <row r="149" s="2" customFormat="1" ht="21.75" customHeight="1">
      <c r="A149" s="36"/>
      <c r="B149" s="164"/>
      <c r="C149" s="195" t="s">
        <v>78</v>
      </c>
      <c r="D149" s="195" t="s">
        <v>158</v>
      </c>
      <c r="E149" s="196" t="s">
        <v>1239</v>
      </c>
      <c r="F149" s="197" t="s">
        <v>1240</v>
      </c>
      <c r="G149" s="198" t="s">
        <v>346</v>
      </c>
      <c r="H149" s="199">
        <v>9</v>
      </c>
      <c r="I149" s="200"/>
      <c r="J149" s="201">
        <f>ROUND(I149*H149,2)</f>
        <v>0</v>
      </c>
      <c r="K149" s="202"/>
      <c r="L149" s="37"/>
      <c r="M149" s="203" t="s">
        <v>1</v>
      </c>
      <c r="N149" s="204" t="s">
        <v>44</v>
      </c>
      <c r="O149" s="75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7" t="s">
        <v>162</v>
      </c>
      <c r="AT149" s="207" t="s">
        <v>158</v>
      </c>
      <c r="AU149" s="207" t="s">
        <v>134</v>
      </c>
      <c r="AY149" s="15" t="s">
        <v>155</v>
      </c>
      <c r="BE149" s="125">
        <f>IF(N149="základná",J149,0)</f>
        <v>0</v>
      </c>
      <c r="BF149" s="125">
        <f>IF(N149="znížená",J149,0)</f>
        <v>0</v>
      </c>
      <c r="BG149" s="125">
        <f>IF(N149="zákl. prenesená",J149,0)</f>
        <v>0</v>
      </c>
      <c r="BH149" s="125">
        <f>IF(N149="zníž. prenesená",J149,0)</f>
        <v>0</v>
      </c>
      <c r="BI149" s="125">
        <f>IF(N149="nulová",J149,0)</f>
        <v>0</v>
      </c>
      <c r="BJ149" s="15" t="s">
        <v>134</v>
      </c>
      <c r="BK149" s="125">
        <f>ROUND(I149*H149,2)</f>
        <v>0</v>
      </c>
      <c r="BL149" s="15" t="s">
        <v>162</v>
      </c>
      <c r="BM149" s="207" t="s">
        <v>588</v>
      </c>
    </row>
    <row r="150" s="2" customFormat="1" ht="16.5" customHeight="1">
      <c r="A150" s="36"/>
      <c r="B150" s="164"/>
      <c r="C150" s="195" t="s">
        <v>78</v>
      </c>
      <c r="D150" s="195" t="s">
        <v>158</v>
      </c>
      <c r="E150" s="196" t="s">
        <v>1241</v>
      </c>
      <c r="F150" s="197" t="s">
        <v>1242</v>
      </c>
      <c r="G150" s="198" t="s">
        <v>346</v>
      </c>
      <c r="H150" s="199">
        <v>10</v>
      </c>
      <c r="I150" s="200"/>
      <c r="J150" s="201">
        <f>ROUND(I150*H150,2)</f>
        <v>0</v>
      </c>
      <c r="K150" s="202"/>
      <c r="L150" s="37"/>
      <c r="M150" s="203" t="s">
        <v>1</v>
      </c>
      <c r="N150" s="204" t="s">
        <v>44</v>
      </c>
      <c r="O150" s="75"/>
      <c r="P150" s="205">
        <f>O150*H150</f>
        <v>0</v>
      </c>
      <c r="Q150" s="205">
        <v>0</v>
      </c>
      <c r="R150" s="205">
        <f>Q150*H150</f>
        <v>0</v>
      </c>
      <c r="S150" s="205">
        <v>0</v>
      </c>
      <c r="T150" s="20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7" t="s">
        <v>162</v>
      </c>
      <c r="AT150" s="207" t="s">
        <v>158</v>
      </c>
      <c r="AU150" s="207" t="s">
        <v>134</v>
      </c>
      <c r="AY150" s="15" t="s">
        <v>155</v>
      </c>
      <c r="BE150" s="125">
        <f>IF(N150="základná",J150,0)</f>
        <v>0</v>
      </c>
      <c r="BF150" s="125">
        <f>IF(N150="znížená",J150,0)</f>
        <v>0</v>
      </c>
      <c r="BG150" s="125">
        <f>IF(N150="zákl. prenesená",J150,0)</f>
        <v>0</v>
      </c>
      <c r="BH150" s="125">
        <f>IF(N150="zníž. prenesená",J150,0)</f>
        <v>0</v>
      </c>
      <c r="BI150" s="125">
        <f>IF(N150="nulová",J150,0)</f>
        <v>0</v>
      </c>
      <c r="BJ150" s="15" t="s">
        <v>134</v>
      </c>
      <c r="BK150" s="125">
        <f>ROUND(I150*H150,2)</f>
        <v>0</v>
      </c>
      <c r="BL150" s="15" t="s">
        <v>162</v>
      </c>
      <c r="BM150" s="207" t="s">
        <v>433</v>
      </c>
    </row>
    <row r="151" s="2" customFormat="1" ht="16.5" customHeight="1">
      <c r="A151" s="36"/>
      <c r="B151" s="164"/>
      <c r="C151" s="195" t="s">
        <v>78</v>
      </c>
      <c r="D151" s="195" t="s">
        <v>158</v>
      </c>
      <c r="E151" s="196" t="s">
        <v>1243</v>
      </c>
      <c r="F151" s="197" t="s">
        <v>1244</v>
      </c>
      <c r="G151" s="198" t="s">
        <v>346</v>
      </c>
      <c r="H151" s="199">
        <v>2</v>
      </c>
      <c r="I151" s="200"/>
      <c r="J151" s="201">
        <f>ROUND(I151*H151,2)</f>
        <v>0</v>
      </c>
      <c r="K151" s="202"/>
      <c r="L151" s="37"/>
      <c r="M151" s="203" t="s">
        <v>1</v>
      </c>
      <c r="N151" s="204" t="s">
        <v>44</v>
      </c>
      <c r="O151" s="75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7" t="s">
        <v>162</v>
      </c>
      <c r="AT151" s="207" t="s">
        <v>158</v>
      </c>
      <c r="AU151" s="207" t="s">
        <v>134</v>
      </c>
      <c r="AY151" s="15" t="s">
        <v>155</v>
      </c>
      <c r="BE151" s="125">
        <f>IF(N151="základná",J151,0)</f>
        <v>0</v>
      </c>
      <c r="BF151" s="125">
        <f>IF(N151="znížená",J151,0)</f>
        <v>0</v>
      </c>
      <c r="BG151" s="125">
        <f>IF(N151="zákl. prenesená",J151,0)</f>
        <v>0</v>
      </c>
      <c r="BH151" s="125">
        <f>IF(N151="zníž. prenesená",J151,0)</f>
        <v>0</v>
      </c>
      <c r="BI151" s="125">
        <f>IF(N151="nulová",J151,0)</f>
        <v>0</v>
      </c>
      <c r="BJ151" s="15" t="s">
        <v>134</v>
      </c>
      <c r="BK151" s="125">
        <f>ROUND(I151*H151,2)</f>
        <v>0</v>
      </c>
      <c r="BL151" s="15" t="s">
        <v>162</v>
      </c>
      <c r="BM151" s="207" t="s">
        <v>416</v>
      </c>
    </row>
    <row r="152" s="2" customFormat="1" ht="16.5" customHeight="1">
      <c r="A152" s="36"/>
      <c r="B152" s="164"/>
      <c r="C152" s="195" t="s">
        <v>78</v>
      </c>
      <c r="D152" s="195" t="s">
        <v>158</v>
      </c>
      <c r="E152" s="196" t="s">
        <v>1245</v>
      </c>
      <c r="F152" s="197" t="s">
        <v>1246</v>
      </c>
      <c r="G152" s="198" t="s">
        <v>346</v>
      </c>
      <c r="H152" s="199">
        <v>2</v>
      </c>
      <c r="I152" s="200"/>
      <c r="J152" s="201">
        <f>ROUND(I152*H152,2)</f>
        <v>0</v>
      </c>
      <c r="K152" s="202"/>
      <c r="L152" s="37"/>
      <c r="M152" s="203" t="s">
        <v>1</v>
      </c>
      <c r="N152" s="204" t="s">
        <v>44</v>
      </c>
      <c r="O152" s="75"/>
      <c r="P152" s="205">
        <f>O152*H152</f>
        <v>0</v>
      </c>
      <c r="Q152" s="205">
        <v>0</v>
      </c>
      <c r="R152" s="205">
        <f>Q152*H152</f>
        <v>0</v>
      </c>
      <c r="S152" s="205">
        <v>0</v>
      </c>
      <c r="T152" s="20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7" t="s">
        <v>162</v>
      </c>
      <c r="AT152" s="207" t="s">
        <v>158</v>
      </c>
      <c r="AU152" s="207" t="s">
        <v>134</v>
      </c>
      <c r="AY152" s="15" t="s">
        <v>155</v>
      </c>
      <c r="BE152" s="125">
        <f>IF(N152="základná",J152,0)</f>
        <v>0</v>
      </c>
      <c r="BF152" s="125">
        <f>IF(N152="znížená",J152,0)</f>
        <v>0</v>
      </c>
      <c r="BG152" s="125">
        <f>IF(N152="zákl. prenesená",J152,0)</f>
        <v>0</v>
      </c>
      <c r="BH152" s="125">
        <f>IF(N152="zníž. prenesená",J152,0)</f>
        <v>0</v>
      </c>
      <c r="BI152" s="125">
        <f>IF(N152="nulová",J152,0)</f>
        <v>0</v>
      </c>
      <c r="BJ152" s="15" t="s">
        <v>134</v>
      </c>
      <c r="BK152" s="125">
        <f>ROUND(I152*H152,2)</f>
        <v>0</v>
      </c>
      <c r="BL152" s="15" t="s">
        <v>162</v>
      </c>
      <c r="BM152" s="207" t="s">
        <v>426</v>
      </c>
    </row>
    <row r="153" s="2" customFormat="1" ht="16.5" customHeight="1">
      <c r="A153" s="36"/>
      <c r="B153" s="164"/>
      <c r="C153" s="195" t="s">
        <v>78</v>
      </c>
      <c r="D153" s="195" t="s">
        <v>158</v>
      </c>
      <c r="E153" s="196" t="s">
        <v>1247</v>
      </c>
      <c r="F153" s="197" t="s">
        <v>1248</v>
      </c>
      <c r="G153" s="198" t="s">
        <v>346</v>
      </c>
      <c r="H153" s="199">
        <v>35</v>
      </c>
      <c r="I153" s="200"/>
      <c r="J153" s="201">
        <f>ROUND(I153*H153,2)</f>
        <v>0</v>
      </c>
      <c r="K153" s="202"/>
      <c r="L153" s="37"/>
      <c r="M153" s="203" t="s">
        <v>1</v>
      </c>
      <c r="N153" s="204" t="s">
        <v>44</v>
      </c>
      <c r="O153" s="75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7" t="s">
        <v>162</v>
      </c>
      <c r="AT153" s="207" t="s">
        <v>158</v>
      </c>
      <c r="AU153" s="207" t="s">
        <v>134</v>
      </c>
      <c r="AY153" s="15" t="s">
        <v>155</v>
      </c>
      <c r="BE153" s="125">
        <f>IF(N153="základná",J153,0)</f>
        <v>0</v>
      </c>
      <c r="BF153" s="125">
        <f>IF(N153="znížená",J153,0)</f>
        <v>0</v>
      </c>
      <c r="BG153" s="125">
        <f>IF(N153="zákl. prenesená",J153,0)</f>
        <v>0</v>
      </c>
      <c r="BH153" s="125">
        <f>IF(N153="zníž. prenesená",J153,0)</f>
        <v>0</v>
      </c>
      <c r="BI153" s="125">
        <f>IF(N153="nulová",J153,0)</f>
        <v>0</v>
      </c>
      <c r="BJ153" s="15" t="s">
        <v>134</v>
      </c>
      <c r="BK153" s="125">
        <f>ROUND(I153*H153,2)</f>
        <v>0</v>
      </c>
      <c r="BL153" s="15" t="s">
        <v>162</v>
      </c>
      <c r="BM153" s="207" t="s">
        <v>678</v>
      </c>
    </row>
    <row r="154" s="2" customFormat="1" ht="21.75" customHeight="1">
      <c r="A154" s="36"/>
      <c r="B154" s="164"/>
      <c r="C154" s="195" t="s">
        <v>78</v>
      </c>
      <c r="D154" s="195" t="s">
        <v>158</v>
      </c>
      <c r="E154" s="196" t="s">
        <v>1249</v>
      </c>
      <c r="F154" s="197" t="s">
        <v>1250</v>
      </c>
      <c r="G154" s="198" t="s">
        <v>346</v>
      </c>
      <c r="H154" s="199">
        <v>2</v>
      </c>
      <c r="I154" s="200"/>
      <c r="J154" s="201">
        <f>ROUND(I154*H154,2)</f>
        <v>0</v>
      </c>
      <c r="K154" s="202"/>
      <c r="L154" s="37"/>
      <c r="M154" s="203" t="s">
        <v>1</v>
      </c>
      <c r="N154" s="204" t="s">
        <v>44</v>
      </c>
      <c r="O154" s="75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7" t="s">
        <v>162</v>
      </c>
      <c r="AT154" s="207" t="s">
        <v>158</v>
      </c>
      <c r="AU154" s="207" t="s">
        <v>134</v>
      </c>
      <c r="AY154" s="15" t="s">
        <v>155</v>
      </c>
      <c r="BE154" s="125">
        <f>IF(N154="základná",J154,0)</f>
        <v>0</v>
      </c>
      <c r="BF154" s="125">
        <f>IF(N154="znížená",J154,0)</f>
        <v>0</v>
      </c>
      <c r="BG154" s="125">
        <f>IF(N154="zákl. prenesená",J154,0)</f>
        <v>0</v>
      </c>
      <c r="BH154" s="125">
        <f>IF(N154="zníž. prenesená",J154,0)</f>
        <v>0</v>
      </c>
      <c r="BI154" s="125">
        <f>IF(N154="nulová",J154,0)</f>
        <v>0</v>
      </c>
      <c r="BJ154" s="15" t="s">
        <v>134</v>
      </c>
      <c r="BK154" s="125">
        <f>ROUND(I154*H154,2)</f>
        <v>0</v>
      </c>
      <c r="BL154" s="15" t="s">
        <v>162</v>
      </c>
      <c r="BM154" s="207" t="s">
        <v>670</v>
      </c>
    </row>
    <row r="155" s="2" customFormat="1" ht="21.75" customHeight="1">
      <c r="A155" s="36"/>
      <c r="B155" s="164"/>
      <c r="C155" s="195" t="s">
        <v>78</v>
      </c>
      <c r="D155" s="195" t="s">
        <v>158</v>
      </c>
      <c r="E155" s="196" t="s">
        <v>1251</v>
      </c>
      <c r="F155" s="197" t="s">
        <v>1252</v>
      </c>
      <c r="G155" s="198" t="s">
        <v>346</v>
      </c>
      <c r="H155" s="199">
        <v>1</v>
      </c>
      <c r="I155" s="200"/>
      <c r="J155" s="201">
        <f>ROUND(I155*H155,2)</f>
        <v>0</v>
      </c>
      <c r="K155" s="202"/>
      <c r="L155" s="37"/>
      <c r="M155" s="203" t="s">
        <v>1</v>
      </c>
      <c r="N155" s="204" t="s">
        <v>44</v>
      </c>
      <c r="O155" s="75"/>
      <c r="P155" s="205">
        <f>O155*H155</f>
        <v>0</v>
      </c>
      <c r="Q155" s="205">
        <v>0</v>
      </c>
      <c r="R155" s="205">
        <f>Q155*H155</f>
        <v>0</v>
      </c>
      <c r="S155" s="205">
        <v>0</v>
      </c>
      <c r="T155" s="20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7" t="s">
        <v>162</v>
      </c>
      <c r="AT155" s="207" t="s">
        <v>158</v>
      </c>
      <c r="AU155" s="207" t="s">
        <v>134</v>
      </c>
      <c r="AY155" s="15" t="s">
        <v>155</v>
      </c>
      <c r="BE155" s="125">
        <f>IF(N155="základná",J155,0)</f>
        <v>0</v>
      </c>
      <c r="BF155" s="125">
        <f>IF(N155="znížená",J155,0)</f>
        <v>0</v>
      </c>
      <c r="BG155" s="125">
        <f>IF(N155="zákl. prenesená",J155,0)</f>
        <v>0</v>
      </c>
      <c r="BH155" s="125">
        <f>IF(N155="zníž. prenesená",J155,0)</f>
        <v>0</v>
      </c>
      <c r="BI155" s="125">
        <f>IF(N155="nulová",J155,0)</f>
        <v>0</v>
      </c>
      <c r="BJ155" s="15" t="s">
        <v>134</v>
      </c>
      <c r="BK155" s="125">
        <f>ROUND(I155*H155,2)</f>
        <v>0</v>
      </c>
      <c r="BL155" s="15" t="s">
        <v>162</v>
      </c>
      <c r="BM155" s="207" t="s">
        <v>723</v>
      </c>
    </row>
    <row r="156" s="2" customFormat="1" ht="21.75" customHeight="1">
      <c r="A156" s="36"/>
      <c r="B156" s="164"/>
      <c r="C156" s="195" t="s">
        <v>78</v>
      </c>
      <c r="D156" s="195" t="s">
        <v>158</v>
      </c>
      <c r="E156" s="196" t="s">
        <v>1253</v>
      </c>
      <c r="F156" s="197" t="s">
        <v>1254</v>
      </c>
      <c r="G156" s="198" t="s">
        <v>346</v>
      </c>
      <c r="H156" s="199">
        <v>1</v>
      </c>
      <c r="I156" s="200"/>
      <c r="J156" s="201">
        <f>ROUND(I156*H156,2)</f>
        <v>0</v>
      </c>
      <c r="K156" s="202"/>
      <c r="L156" s="37"/>
      <c r="M156" s="203" t="s">
        <v>1</v>
      </c>
      <c r="N156" s="204" t="s">
        <v>44</v>
      </c>
      <c r="O156" s="75"/>
      <c r="P156" s="205">
        <f>O156*H156</f>
        <v>0</v>
      </c>
      <c r="Q156" s="205">
        <v>0</v>
      </c>
      <c r="R156" s="205">
        <f>Q156*H156</f>
        <v>0</v>
      </c>
      <c r="S156" s="205">
        <v>0</v>
      </c>
      <c r="T156" s="20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7" t="s">
        <v>162</v>
      </c>
      <c r="AT156" s="207" t="s">
        <v>158</v>
      </c>
      <c r="AU156" s="207" t="s">
        <v>134</v>
      </c>
      <c r="AY156" s="15" t="s">
        <v>155</v>
      </c>
      <c r="BE156" s="125">
        <f>IF(N156="základná",J156,0)</f>
        <v>0</v>
      </c>
      <c r="BF156" s="125">
        <f>IF(N156="znížená",J156,0)</f>
        <v>0</v>
      </c>
      <c r="BG156" s="125">
        <f>IF(N156="zákl. prenesená",J156,0)</f>
        <v>0</v>
      </c>
      <c r="BH156" s="125">
        <f>IF(N156="zníž. prenesená",J156,0)</f>
        <v>0</v>
      </c>
      <c r="BI156" s="125">
        <f>IF(N156="nulová",J156,0)</f>
        <v>0</v>
      </c>
      <c r="BJ156" s="15" t="s">
        <v>134</v>
      </c>
      <c r="BK156" s="125">
        <f>ROUND(I156*H156,2)</f>
        <v>0</v>
      </c>
      <c r="BL156" s="15" t="s">
        <v>162</v>
      </c>
      <c r="BM156" s="207" t="s">
        <v>763</v>
      </c>
    </row>
    <row r="157" s="2" customFormat="1" ht="21.75" customHeight="1">
      <c r="A157" s="36"/>
      <c r="B157" s="164"/>
      <c r="C157" s="195" t="s">
        <v>78</v>
      </c>
      <c r="D157" s="195" t="s">
        <v>158</v>
      </c>
      <c r="E157" s="196" t="s">
        <v>1255</v>
      </c>
      <c r="F157" s="197" t="s">
        <v>1256</v>
      </c>
      <c r="G157" s="198" t="s">
        <v>346</v>
      </c>
      <c r="H157" s="199">
        <v>2</v>
      </c>
      <c r="I157" s="200"/>
      <c r="J157" s="201">
        <f>ROUND(I157*H157,2)</f>
        <v>0</v>
      </c>
      <c r="K157" s="202"/>
      <c r="L157" s="37"/>
      <c r="M157" s="203" t="s">
        <v>1</v>
      </c>
      <c r="N157" s="204" t="s">
        <v>44</v>
      </c>
      <c r="O157" s="75"/>
      <c r="P157" s="205">
        <f>O157*H157</f>
        <v>0</v>
      </c>
      <c r="Q157" s="205">
        <v>0</v>
      </c>
      <c r="R157" s="205">
        <f>Q157*H157</f>
        <v>0</v>
      </c>
      <c r="S157" s="205">
        <v>0</v>
      </c>
      <c r="T157" s="20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7" t="s">
        <v>162</v>
      </c>
      <c r="AT157" s="207" t="s">
        <v>158</v>
      </c>
      <c r="AU157" s="207" t="s">
        <v>134</v>
      </c>
      <c r="AY157" s="15" t="s">
        <v>155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5" t="s">
        <v>134</v>
      </c>
      <c r="BK157" s="125">
        <f>ROUND(I157*H157,2)</f>
        <v>0</v>
      </c>
      <c r="BL157" s="15" t="s">
        <v>162</v>
      </c>
      <c r="BM157" s="207" t="s">
        <v>1061</v>
      </c>
    </row>
    <row r="158" s="2" customFormat="1" ht="21.75" customHeight="1">
      <c r="A158" s="36"/>
      <c r="B158" s="164"/>
      <c r="C158" s="195" t="s">
        <v>78</v>
      </c>
      <c r="D158" s="195" t="s">
        <v>158</v>
      </c>
      <c r="E158" s="196" t="s">
        <v>1257</v>
      </c>
      <c r="F158" s="197" t="s">
        <v>1258</v>
      </c>
      <c r="G158" s="198" t="s">
        <v>346</v>
      </c>
      <c r="H158" s="199">
        <v>1</v>
      </c>
      <c r="I158" s="200"/>
      <c r="J158" s="201">
        <f>ROUND(I158*H158,2)</f>
        <v>0</v>
      </c>
      <c r="K158" s="202"/>
      <c r="L158" s="37"/>
      <c r="M158" s="203" t="s">
        <v>1</v>
      </c>
      <c r="N158" s="204" t="s">
        <v>44</v>
      </c>
      <c r="O158" s="75"/>
      <c r="P158" s="205">
        <f>O158*H158</f>
        <v>0</v>
      </c>
      <c r="Q158" s="205">
        <v>0</v>
      </c>
      <c r="R158" s="205">
        <f>Q158*H158</f>
        <v>0</v>
      </c>
      <c r="S158" s="205">
        <v>0</v>
      </c>
      <c r="T158" s="20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7" t="s">
        <v>162</v>
      </c>
      <c r="AT158" s="207" t="s">
        <v>158</v>
      </c>
      <c r="AU158" s="207" t="s">
        <v>134</v>
      </c>
      <c r="AY158" s="15" t="s">
        <v>155</v>
      </c>
      <c r="BE158" s="125">
        <f>IF(N158="základná",J158,0)</f>
        <v>0</v>
      </c>
      <c r="BF158" s="125">
        <f>IF(N158="znížená",J158,0)</f>
        <v>0</v>
      </c>
      <c r="BG158" s="125">
        <f>IF(N158="zákl. prenesená",J158,0)</f>
        <v>0</v>
      </c>
      <c r="BH158" s="125">
        <f>IF(N158="zníž. prenesená",J158,0)</f>
        <v>0</v>
      </c>
      <c r="BI158" s="125">
        <f>IF(N158="nulová",J158,0)</f>
        <v>0</v>
      </c>
      <c r="BJ158" s="15" t="s">
        <v>134</v>
      </c>
      <c r="BK158" s="125">
        <f>ROUND(I158*H158,2)</f>
        <v>0</v>
      </c>
      <c r="BL158" s="15" t="s">
        <v>162</v>
      </c>
      <c r="BM158" s="207" t="s">
        <v>779</v>
      </c>
    </row>
    <row r="159" s="2" customFormat="1" ht="21.75" customHeight="1">
      <c r="A159" s="36"/>
      <c r="B159" s="164"/>
      <c r="C159" s="195" t="s">
        <v>78</v>
      </c>
      <c r="D159" s="195" t="s">
        <v>158</v>
      </c>
      <c r="E159" s="196" t="s">
        <v>1259</v>
      </c>
      <c r="F159" s="197" t="s">
        <v>1260</v>
      </c>
      <c r="G159" s="198" t="s">
        <v>346</v>
      </c>
      <c r="H159" s="199">
        <v>1</v>
      </c>
      <c r="I159" s="200"/>
      <c r="J159" s="201">
        <f>ROUND(I159*H159,2)</f>
        <v>0</v>
      </c>
      <c r="K159" s="202"/>
      <c r="L159" s="37"/>
      <c r="M159" s="203" t="s">
        <v>1</v>
      </c>
      <c r="N159" s="204" t="s">
        <v>44</v>
      </c>
      <c r="O159" s="75"/>
      <c r="P159" s="205">
        <f>O159*H159</f>
        <v>0</v>
      </c>
      <c r="Q159" s="205">
        <v>0</v>
      </c>
      <c r="R159" s="205">
        <f>Q159*H159</f>
        <v>0</v>
      </c>
      <c r="S159" s="205">
        <v>0</v>
      </c>
      <c r="T159" s="20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7" t="s">
        <v>162</v>
      </c>
      <c r="AT159" s="207" t="s">
        <v>158</v>
      </c>
      <c r="AU159" s="207" t="s">
        <v>134</v>
      </c>
      <c r="AY159" s="15" t="s">
        <v>155</v>
      </c>
      <c r="BE159" s="125">
        <f>IF(N159="základná",J159,0)</f>
        <v>0</v>
      </c>
      <c r="BF159" s="125">
        <f>IF(N159="znížená",J159,0)</f>
        <v>0</v>
      </c>
      <c r="BG159" s="125">
        <f>IF(N159="zákl. prenesená",J159,0)</f>
        <v>0</v>
      </c>
      <c r="BH159" s="125">
        <f>IF(N159="zníž. prenesená",J159,0)</f>
        <v>0</v>
      </c>
      <c r="BI159" s="125">
        <f>IF(N159="nulová",J159,0)</f>
        <v>0</v>
      </c>
      <c r="BJ159" s="15" t="s">
        <v>134</v>
      </c>
      <c r="BK159" s="125">
        <f>ROUND(I159*H159,2)</f>
        <v>0</v>
      </c>
      <c r="BL159" s="15" t="s">
        <v>162</v>
      </c>
      <c r="BM159" s="207" t="s">
        <v>841</v>
      </c>
    </row>
    <row r="160" s="2" customFormat="1" ht="21.75" customHeight="1">
      <c r="A160" s="36"/>
      <c r="B160" s="164"/>
      <c r="C160" s="195" t="s">
        <v>78</v>
      </c>
      <c r="D160" s="195" t="s">
        <v>158</v>
      </c>
      <c r="E160" s="196" t="s">
        <v>1261</v>
      </c>
      <c r="F160" s="197" t="s">
        <v>1262</v>
      </c>
      <c r="G160" s="198" t="s">
        <v>346</v>
      </c>
      <c r="H160" s="199">
        <v>1</v>
      </c>
      <c r="I160" s="200"/>
      <c r="J160" s="201">
        <f>ROUND(I160*H160,2)</f>
        <v>0</v>
      </c>
      <c r="K160" s="202"/>
      <c r="L160" s="37"/>
      <c r="M160" s="203" t="s">
        <v>1</v>
      </c>
      <c r="N160" s="204" t="s">
        <v>44</v>
      </c>
      <c r="O160" s="75"/>
      <c r="P160" s="205">
        <f>O160*H160</f>
        <v>0</v>
      </c>
      <c r="Q160" s="205">
        <v>0</v>
      </c>
      <c r="R160" s="205">
        <f>Q160*H160</f>
        <v>0</v>
      </c>
      <c r="S160" s="205">
        <v>0</v>
      </c>
      <c r="T160" s="20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7" t="s">
        <v>162</v>
      </c>
      <c r="AT160" s="207" t="s">
        <v>158</v>
      </c>
      <c r="AU160" s="207" t="s">
        <v>134</v>
      </c>
      <c r="AY160" s="15" t="s">
        <v>155</v>
      </c>
      <c r="BE160" s="125">
        <f>IF(N160="základná",J160,0)</f>
        <v>0</v>
      </c>
      <c r="BF160" s="125">
        <f>IF(N160="znížená",J160,0)</f>
        <v>0</v>
      </c>
      <c r="BG160" s="125">
        <f>IF(N160="zákl. prenesená",J160,0)</f>
        <v>0</v>
      </c>
      <c r="BH160" s="125">
        <f>IF(N160="zníž. prenesená",J160,0)</f>
        <v>0</v>
      </c>
      <c r="BI160" s="125">
        <f>IF(N160="nulová",J160,0)</f>
        <v>0</v>
      </c>
      <c r="BJ160" s="15" t="s">
        <v>134</v>
      </c>
      <c r="BK160" s="125">
        <f>ROUND(I160*H160,2)</f>
        <v>0</v>
      </c>
      <c r="BL160" s="15" t="s">
        <v>162</v>
      </c>
      <c r="BM160" s="207" t="s">
        <v>849</v>
      </c>
    </row>
    <row r="161" s="2" customFormat="1" ht="16.5" customHeight="1">
      <c r="A161" s="36"/>
      <c r="B161" s="164"/>
      <c r="C161" s="195" t="s">
        <v>78</v>
      </c>
      <c r="D161" s="195" t="s">
        <v>158</v>
      </c>
      <c r="E161" s="196" t="s">
        <v>1263</v>
      </c>
      <c r="F161" s="197" t="s">
        <v>1264</v>
      </c>
      <c r="G161" s="198" t="s">
        <v>346</v>
      </c>
      <c r="H161" s="199">
        <v>9</v>
      </c>
      <c r="I161" s="200"/>
      <c r="J161" s="201">
        <f>ROUND(I161*H161,2)</f>
        <v>0</v>
      </c>
      <c r="K161" s="202"/>
      <c r="L161" s="37"/>
      <c r="M161" s="203" t="s">
        <v>1</v>
      </c>
      <c r="N161" s="204" t="s">
        <v>44</v>
      </c>
      <c r="O161" s="75"/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7" t="s">
        <v>162</v>
      </c>
      <c r="AT161" s="207" t="s">
        <v>158</v>
      </c>
      <c r="AU161" s="207" t="s">
        <v>134</v>
      </c>
      <c r="AY161" s="15" t="s">
        <v>155</v>
      </c>
      <c r="BE161" s="125">
        <f>IF(N161="základná",J161,0)</f>
        <v>0</v>
      </c>
      <c r="BF161" s="125">
        <f>IF(N161="znížená",J161,0)</f>
        <v>0</v>
      </c>
      <c r="BG161" s="125">
        <f>IF(N161="zákl. prenesená",J161,0)</f>
        <v>0</v>
      </c>
      <c r="BH161" s="125">
        <f>IF(N161="zníž. prenesená",J161,0)</f>
        <v>0</v>
      </c>
      <c r="BI161" s="125">
        <f>IF(N161="nulová",J161,0)</f>
        <v>0</v>
      </c>
      <c r="BJ161" s="15" t="s">
        <v>134</v>
      </c>
      <c r="BK161" s="125">
        <f>ROUND(I161*H161,2)</f>
        <v>0</v>
      </c>
      <c r="BL161" s="15" t="s">
        <v>162</v>
      </c>
      <c r="BM161" s="207" t="s">
        <v>372</v>
      </c>
    </row>
    <row r="162" s="2" customFormat="1" ht="16.5" customHeight="1">
      <c r="A162" s="36"/>
      <c r="B162" s="164"/>
      <c r="C162" s="195" t="s">
        <v>78</v>
      </c>
      <c r="D162" s="195" t="s">
        <v>158</v>
      </c>
      <c r="E162" s="196" t="s">
        <v>1265</v>
      </c>
      <c r="F162" s="197" t="s">
        <v>1266</v>
      </c>
      <c r="G162" s="198" t="s">
        <v>346</v>
      </c>
      <c r="H162" s="199">
        <v>1</v>
      </c>
      <c r="I162" s="200"/>
      <c r="J162" s="201">
        <f>ROUND(I162*H162,2)</f>
        <v>0</v>
      </c>
      <c r="K162" s="202"/>
      <c r="L162" s="37"/>
      <c r="M162" s="203" t="s">
        <v>1</v>
      </c>
      <c r="N162" s="204" t="s">
        <v>44</v>
      </c>
      <c r="O162" s="75"/>
      <c r="P162" s="205">
        <f>O162*H162</f>
        <v>0</v>
      </c>
      <c r="Q162" s="205">
        <v>0</v>
      </c>
      <c r="R162" s="205">
        <f>Q162*H162</f>
        <v>0</v>
      </c>
      <c r="S162" s="205">
        <v>0</v>
      </c>
      <c r="T162" s="20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7" t="s">
        <v>162</v>
      </c>
      <c r="AT162" s="207" t="s">
        <v>158</v>
      </c>
      <c r="AU162" s="207" t="s">
        <v>134</v>
      </c>
      <c r="AY162" s="15" t="s">
        <v>155</v>
      </c>
      <c r="BE162" s="125">
        <f>IF(N162="základná",J162,0)</f>
        <v>0</v>
      </c>
      <c r="BF162" s="125">
        <f>IF(N162="znížená",J162,0)</f>
        <v>0</v>
      </c>
      <c r="BG162" s="125">
        <f>IF(N162="zákl. prenesená",J162,0)</f>
        <v>0</v>
      </c>
      <c r="BH162" s="125">
        <f>IF(N162="zníž. prenesená",J162,0)</f>
        <v>0</v>
      </c>
      <c r="BI162" s="125">
        <f>IF(N162="nulová",J162,0)</f>
        <v>0</v>
      </c>
      <c r="BJ162" s="15" t="s">
        <v>134</v>
      </c>
      <c r="BK162" s="125">
        <f>ROUND(I162*H162,2)</f>
        <v>0</v>
      </c>
      <c r="BL162" s="15" t="s">
        <v>162</v>
      </c>
      <c r="BM162" s="207" t="s">
        <v>825</v>
      </c>
    </row>
    <row r="163" s="2" customFormat="1" ht="16.5" customHeight="1">
      <c r="A163" s="36"/>
      <c r="B163" s="164"/>
      <c r="C163" s="195" t="s">
        <v>78</v>
      </c>
      <c r="D163" s="195" t="s">
        <v>158</v>
      </c>
      <c r="E163" s="196" t="s">
        <v>1267</v>
      </c>
      <c r="F163" s="197" t="s">
        <v>1268</v>
      </c>
      <c r="G163" s="198" t="s">
        <v>346</v>
      </c>
      <c r="H163" s="199">
        <v>1</v>
      </c>
      <c r="I163" s="200"/>
      <c r="J163" s="201">
        <f>ROUND(I163*H163,2)</f>
        <v>0</v>
      </c>
      <c r="K163" s="202"/>
      <c r="L163" s="37"/>
      <c r="M163" s="203" t="s">
        <v>1</v>
      </c>
      <c r="N163" s="204" t="s">
        <v>44</v>
      </c>
      <c r="O163" s="75"/>
      <c r="P163" s="205">
        <f>O163*H163</f>
        <v>0</v>
      </c>
      <c r="Q163" s="205">
        <v>0</v>
      </c>
      <c r="R163" s="205">
        <f>Q163*H163</f>
        <v>0</v>
      </c>
      <c r="S163" s="205">
        <v>0</v>
      </c>
      <c r="T163" s="20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7" t="s">
        <v>162</v>
      </c>
      <c r="AT163" s="207" t="s">
        <v>158</v>
      </c>
      <c r="AU163" s="207" t="s">
        <v>134</v>
      </c>
      <c r="AY163" s="15" t="s">
        <v>155</v>
      </c>
      <c r="BE163" s="125">
        <f>IF(N163="základná",J163,0)</f>
        <v>0</v>
      </c>
      <c r="BF163" s="125">
        <f>IF(N163="znížená",J163,0)</f>
        <v>0</v>
      </c>
      <c r="BG163" s="125">
        <f>IF(N163="zákl. prenesená",J163,0)</f>
        <v>0</v>
      </c>
      <c r="BH163" s="125">
        <f>IF(N163="zníž. prenesená",J163,0)</f>
        <v>0</v>
      </c>
      <c r="BI163" s="125">
        <f>IF(N163="nulová",J163,0)</f>
        <v>0</v>
      </c>
      <c r="BJ163" s="15" t="s">
        <v>134</v>
      </c>
      <c r="BK163" s="125">
        <f>ROUND(I163*H163,2)</f>
        <v>0</v>
      </c>
      <c r="BL163" s="15" t="s">
        <v>162</v>
      </c>
      <c r="BM163" s="207" t="s">
        <v>833</v>
      </c>
    </row>
    <row r="164" s="2" customFormat="1" ht="16.5" customHeight="1">
      <c r="A164" s="36"/>
      <c r="B164" s="164"/>
      <c r="C164" s="195" t="s">
        <v>78</v>
      </c>
      <c r="D164" s="195" t="s">
        <v>158</v>
      </c>
      <c r="E164" s="196" t="s">
        <v>1269</v>
      </c>
      <c r="F164" s="197" t="s">
        <v>1270</v>
      </c>
      <c r="G164" s="198" t="s">
        <v>500</v>
      </c>
      <c r="H164" s="199">
        <v>14</v>
      </c>
      <c r="I164" s="200"/>
      <c r="J164" s="201">
        <f>ROUND(I164*H164,2)</f>
        <v>0</v>
      </c>
      <c r="K164" s="202"/>
      <c r="L164" s="37"/>
      <c r="M164" s="203" t="s">
        <v>1</v>
      </c>
      <c r="N164" s="204" t="s">
        <v>44</v>
      </c>
      <c r="O164" s="75"/>
      <c r="P164" s="205">
        <f>O164*H164</f>
        <v>0</v>
      </c>
      <c r="Q164" s="205">
        <v>0</v>
      </c>
      <c r="R164" s="205">
        <f>Q164*H164</f>
        <v>0</v>
      </c>
      <c r="S164" s="205">
        <v>0</v>
      </c>
      <c r="T164" s="20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7" t="s">
        <v>162</v>
      </c>
      <c r="AT164" s="207" t="s">
        <v>158</v>
      </c>
      <c r="AU164" s="207" t="s">
        <v>134</v>
      </c>
      <c r="AY164" s="15" t="s">
        <v>155</v>
      </c>
      <c r="BE164" s="125">
        <f>IF(N164="základná",J164,0)</f>
        <v>0</v>
      </c>
      <c r="BF164" s="125">
        <f>IF(N164="znížená",J164,0)</f>
        <v>0</v>
      </c>
      <c r="BG164" s="125">
        <f>IF(N164="zákl. prenesená",J164,0)</f>
        <v>0</v>
      </c>
      <c r="BH164" s="125">
        <f>IF(N164="zníž. prenesená",J164,0)</f>
        <v>0</v>
      </c>
      <c r="BI164" s="125">
        <f>IF(N164="nulová",J164,0)</f>
        <v>0</v>
      </c>
      <c r="BJ164" s="15" t="s">
        <v>134</v>
      </c>
      <c r="BK164" s="125">
        <f>ROUND(I164*H164,2)</f>
        <v>0</v>
      </c>
      <c r="BL164" s="15" t="s">
        <v>162</v>
      </c>
      <c r="BM164" s="207" t="s">
        <v>783</v>
      </c>
    </row>
    <row r="165" s="2" customFormat="1" ht="21.75" customHeight="1">
      <c r="A165" s="36"/>
      <c r="B165" s="164"/>
      <c r="C165" s="195" t="s">
        <v>78</v>
      </c>
      <c r="D165" s="195" t="s">
        <v>158</v>
      </c>
      <c r="E165" s="196" t="s">
        <v>1271</v>
      </c>
      <c r="F165" s="197" t="s">
        <v>1272</v>
      </c>
      <c r="G165" s="198" t="s">
        <v>500</v>
      </c>
      <c r="H165" s="199">
        <v>6</v>
      </c>
      <c r="I165" s="200"/>
      <c r="J165" s="201">
        <f>ROUND(I165*H165,2)</f>
        <v>0</v>
      </c>
      <c r="K165" s="202"/>
      <c r="L165" s="37"/>
      <c r="M165" s="203" t="s">
        <v>1</v>
      </c>
      <c r="N165" s="204" t="s">
        <v>44</v>
      </c>
      <c r="O165" s="75"/>
      <c r="P165" s="205">
        <f>O165*H165</f>
        <v>0</v>
      </c>
      <c r="Q165" s="205">
        <v>0</v>
      </c>
      <c r="R165" s="205">
        <f>Q165*H165</f>
        <v>0</v>
      </c>
      <c r="S165" s="205">
        <v>0</v>
      </c>
      <c r="T165" s="20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7" t="s">
        <v>162</v>
      </c>
      <c r="AT165" s="207" t="s">
        <v>158</v>
      </c>
      <c r="AU165" s="207" t="s">
        <v>134</v>
      </c>
      <c r="AY165" s="15" t="s">
        <v>155</v>
      </c>
      <c r="BE165" s="125">
        <f>IF(N165="základná",J165,0)</f>
        <v>0</v>
      </c>
      <c r="BF165" s="125">
        <f>IF(N165="znížená",J165,0)</f>
        <v>0</v>
      </c>
      <c r="BG165" s="125">
        <f>IF(N165="zákl. prenesená",J165,0)</f>
        <v>0</v>
      </c>
      <c r="BH165" s="125">
        <f>IF(N165="zníž. prenesená",J165,0)</f>
        <v>0</v>
      </c>
      <c r="BI165" s="125">
        <f>IF(N165="nulová",J165,0)</f>
        <v>0</v>
      </c>
      <c r="BJ165" s="15" t="s">
        <v>134</v>
      </c>
      <c r="BK165" s="125">
        <f>ROUND(I165*H165,2)</f>
        <v>0</v>
      </c>
      <c r="BL165" s="15" t="s">
        <v>162</v>
      </c>
      <c r="BM165" s="207" t="s">
        <v>753</v>
      </c>
    </row>
    <row r="166" s="2" customFormat="1" ht="21.75" customHeight="1">
      <c r="A166" s="36"/>
      <c r="B166" s="164"/>
      <c r="C166" s="195" t="s">
        <v>78</v>
      </c>
      <c r="D166" s="195" t="s">
        <v>158</v>
      </c>
      <c r="E166" s="196" t="s">
        <v>1273</v>
      </c>
      <c r="F166" s="197" t="s">
        <v>1274</v>
      </c>
      <c r="G166" s="198" t="s">
        <v>500</v>
      </c>
      <c r="H166" s="199">
        <v>8</v>
      </c>
      <c r="I166" s="200"/>
      <c r="J166" s="201">
        <f>ROUND(I166*H166,2)</f>
        <v>0</v>
      </c>
      <c r="K166" s="202"/>
      <c r="L166" s="37"/>
      <c r="M166" s="203" t="s">
        <v>1</v>
      </c>
      <c r="N166" s="204" t="s">
        <v>44</v>
      </c>
      <c r="O166" s="75"/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7" t="s">
        <v>162</v>
      </c>
      <c r="AT166" s="207" t="s">
        <v>158</v>
      </c>
      <c r="AU166" s="207" t="s">
        <v>134</v>
      </c>
      <c r="AY166" s="15" t="s">
        <v>155</v>
      </c>
      <c r="BE166" s="125">
        <f>IF(N166="základná",J166,0)</f>
        <v>0</v>
      </c>
      <c r="BF166" s="125">
        <f>IF(N166="znížená",J166,0)</f>
        <v>0</v>
      </c>
      <c r="BG166" s="125">
        <f>IF(N166="zákl. prenesená",J166,0)</f>
        <v>0</v>
      </c>
      <c r="BH166" s="125">
        <f>IF(N166="zníž. prenesená",J166,0)</f>
        <v>0</v>
      </c>
      <c r="BI166" s="125">
        <f>IF(N166="nulová",J166,0)</f>
        <v>0</v>
      </c>
      <c r="BJ166" s="15" t="s">
        <v>134</v>
      </c>
      <c r="BK166" s="125">
        <f>ROUND(I166*H166,2)</f>
        <v>0</v>
      </c>
      <c r="BL166" s="15" t="s">
        <v>162</v>
      </c>
      <c r="BM166" s="207" t="s">
        <v>711</v>
      </c>
    </row>
    <row r="167" s="2" customFormat="1" ht="16.5" customHeight="1">
      <c r="A167" s="36"/>
      <c r="B167" s="164"/>
      <c r="C167" s="195" t="s">
        <v>78</v>
      </c>
      <c r="D167" s="195" t="s">
        <v>158</v>
      </c>
      <c r="E167" s="196" t="s">
        <v>1275</v>
      </c>
      <c r="F167" s="197" t="s">
        <v>1276</v>
      </c>
      <c r="G167" s="198" t="s">
        <v>500</v>
      </c>
      <c r="H167" s="199">
        <v>14</v>
      </c>
      <c r="I167" s="200"/>
      <c r="J167" s="201">
        <f>ROUND(I167*H167,2)</f>
        <v>0</v>
      </c>
      <c r="K167" s="202"/>
      <c r="L167" s="37"/>
      <c r="M167" s="203" t="s">
        <v>1</v>
      </c>
      <c r="N167" s="204" t="s">
        <v>44</v>
      </c>
      <c r="O167" s="75"/>
      <c r="P167" s="205">
        <f>O167*H167</f>
        <v>0</v>
      </c>
      <c r="Q167" s="205">
        <v>0</v>
      </c>
      <c r="R167" s="205">
        <f>Q167*H167</f>
        <v>0</v>
      </c>
      <c r="S167" s="205">
        <v>0</v>
      </c>
      <c r="T167" s="20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7" t="s">
        <v>162</v>
      </c>
      <c r="AT167" s="207" t="s">
        <v>158</v>
      </c>
      <c r="AU167" s="207" t="s">
        <v>134</v>
      </c>
      <c r="AY167" s="15" t="s">
        <v>155</v>
      </c>
      <c r="BE167" s="125">
        <f>IF(N167="základná",J167,0)</f>
        <v>0</v>
      </c>
      <c r="BF167" s="125">
        <f>IF(N167="znížená",J167,0)</f>
        <v>0</v>
      </c>
      <c r="BG167" s="125">
        <f>IF(N167="zákl. prenesená",J167,0)</f>
        <v>0</v>
      </c>
      <c r="BH167" s="125">
        <f>IF(N167="zníž. prenesená",J167,0)</f>
        <v>0</v>
      </c>
      <c r="BI167" s="125">
        <f>IF(N167="nulová",J167,0)</f>
        <v>0</v>
      </c>
      <c r="BJ167" s="15" t="s">
        <v>134</v>
      </c>
      <c r="BK167" s="125">
        <f>ROUND(I167*H167,2)</f>
        <v>0</v>
      </c>
      <c r="BL167" s="15" t="s">
        <v>162</v>
      </c>
      <c r="BM167" s="207" t="s">
        <v>857</v>
      </c>
    </row>
    <row r="168" s="2" customFormat="1" ht="21.75" customHeight="1">
      <c r="A168" s="36"/>
      <c r="B168" s="164"/>
      <c r="C168" s="195" t="s">
        <v>78</v>
      </c>
      <c r="D168" s="195" t="s">
        <v>158</v>
      </c>
      <c r="E168" s="196" t="s">
        <v>1277</v>
      </c>
      <c r="F168" s="197" t="s">
        <v>1278</v>
      </c>
      <c r="G168" s="198" t="s">
        <v>500</v>
      </c>
      <c r="H168" s="199">
        <v>32</v>
      </c>
      <c r="I168" s="200"/>
      <c r="J168" s="201">
        <f>ROUND(I168*H168,2)</f>
        <v>0</v>
      </c>
      <c r="K168" s="202"/>
      <c r="L168" s="37"/>
      <c r="M168" s="203" t="s">
        <v>1</v>
      </c>
      <c r="N168" s="204" t="s">
        <v>44</v>
      </c>
      <c r="O168" s="75"/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7" t="s">
        <v>162</v>
      </c>
      <c r="AT168" s="207" t="s">
        <v>158</v>
      </c>
      <c r="AU168" s="207" t="s">
        <v>134</v>
      </c>
      <c r="AY168" s="15" t="s">
        <v>155</v>
      </c>
      <c r="BE168" s="125">
        <f>IF(N168="základná",J168,0)</f>
        <v>0</v>
      </c>
      <c r="BF168" s="125">
        <f>IF(N168="znížená",J168,0)</f>
        <v>0</v>
      </c>
      <c r="BG168" s="125">
        <f>IF(N168="zákl. prenesená",J168,0)</f>
        <v>0</v>
      </c>
      <c r="BH168" s="125">
        <f>IF(N168="zníž. prenesená",J168,0)</f>
        <v>0</v>
      </c>
      <c r="BI168" s="125">
        <f>IF(N168="nulová",J168,0)</f>
        <v>0</v>
      </c>
      <c r="BJ168" s="15" t="s">
        <v>134</v>
      </c>
      <c r="BK168" s="125">
        <f>ROUND(I168*H168,2)</f>
        <v>0</v>
      </c>
      <c r="BL168" s="15" t="s">
        <v>162</v>
      </c>
      <c r="BM168" s="207" t="s">
        <v>865</v>
      </c>
    </row>
    <row r="169" s="2" customFormat="1" ht="21.75" customHeight="1">
      <c r="A169" s="36"/>
      <c r="B169" s="164"/>
      <c r="C169" s="195" t="s">
        <v>78</v>
      </c>
      <c r="D169" s="195" t="s">
        <v>158</v>
      </c>
      <c r="E169" s="196" t="s">
        <v>1279</v>
      </c>
      <c r="F169" s="197" t="s">
        <v>1280</v>
      </c>
      <c r="G169" s="198" t="s">
        <v>500</v>
      </c>
      <c r="H169" s="199">
        <v>68</v>
      </c>
      <c r="I169" s="200"/>
      <c r="J169" s="201">
        <f>ROUND(I169*H169,2)</f>
        <v>0</v>
      </c>
      <c r="K169" s="202"/>
      <c r="L169" s="37"/>
      <c r="M169" s="203" t="s">
        <v>1</v>
      </c>
      <c r="N169" s="204" t="s">
        <v>44</v>
      </c>
      <c r="O169" s="75"/>
      <c r="P169" s="205">
        <f>O169*H169</f>
        <v>0</v>
      </c>
      <c r="Q169" s="205">
        <v>0</v>
      </c>
      <c r="R169" s="205">
        <f>Q169*H169</f>
        <v>0</v>
      </c>
      <c r="S169" s="205">
        <v>0</v>
      </c>
      <c r="T169" s="20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7" t="s">
        <v>162</v>
      </c>
      <c r="AT169" s="207" t="s">
        <v>158</v>
      </c>
      <c r="AU169" s="207" t="s">
        <v>134</v>
      </c>
      <c r="AY169" s="15" t="s">
        <v>155</v>
      </c>
      <c r="BE169" s="125">
        <f>IF(N169="základná",J169,0)</f>
        <v>0</v>
      </c>
      <c r="BF169" s="125">
        <f>IF(N169="znížená",J169,0)</f>
        <v>0</v>
      </c>
      <c r="BG169" s="125">
        <f>IF(N169="zákl. prenesená",J169,0)</f>
        <v>0</v>
      </c>
      <c r="BH169" s="125">
        <f>IF(N169="zníž. prenesená",J169,0)</f>
        <v>0</v>
      </c>
      <c r="BI169" s="125">
        <f>IF(N169="nulová",J169,0)</f>
        <v>0</v>
      </c>
      <c r="BJ169" s="15" t="s">
        <v>134</v>
      </c>
      <c r="BK169" s="125">
        <f>ROUND(I169*H169,2)</f>
        <v>0</v>
      </c>
      <c r="BL169" s="15" t="s">
        <v>162</v>
      </c>
      <c r="BM169" s="207" t="s">
        <v>886</v>
      </c>
    </row>
    <row r="170" s="2" customFormat="1" ht="16.5" customHeight="1">
      <c r="A170" s="36"/>
      <c r="B170" s="164"/>
      <c r="C170" s="195" t="s">
        <v>78</v>
      </c>
      <c r="D170" s="195" t="s">
        <v>158</v>
      </c>
      <c r="E170" s="196" t="s">
        <v>1275</v>
      </c>
      <c r="F170" s="197" t="s">
        <v>1276</v>
      </c>
      <c r="G170" s="198" t="s">
        <v>500</v>
      </c>
      <c r="H170" s="199">
        <v>102</v>
      </c>
      <c r="I170" s="200"/>
      <c r="J170" s="201">
        <f>ROUND(I170*H170,2)</f>
        <v>0</v>
      </c>
      <c r="K170" s="202"/>
      <c r="L170" s="37"/>
      <c r="M170" s="203" t="s">
        <v>1</v>
      </c>
      <c r="N170" s="204" t="s">
        <v>44</v>
      </c>
      <c r="O170" s="75"/>
      <c r="P170" s="205">
        <f>O170*H170</f>
        <v>0</v>
      </c>
      <c r="Q170" s="205">
        <v>0</v>
      </c>
      <c r="R170" s="205">
        <f>Q170*H170</f>
        <v>0</v>
      </c>
      <c r="S170" s="205">
        <v>0</v>
      </c>
      <c r="T170" s="20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7" t="s">
        <v>162</v>
      </c>
      <c r="AT170" s="207" t="s">
        <v>158</v>
      </c>
      <c r="AU170" s="207" t="s">
        <v>134</v>
      </c>
      <c r="AY170" s="15" t="s">
        <v>155</v>
      </c>
      <c r="BE170" s="125">
        <f>IF(N170="základná",J170,0)</f>
        <v>0</v>
      </c>
      <c r="BF170" s="125">
        <f>IF(N170="znížená",J170,0)</f>
        <v>0</v>
      </c>
      <c r="BG170" s="125">
        <f>IF(N170="zákl. prenesená",J170,0)</f>
        <v>0</v>
      </c>
      <c r="BH170" s="125">
        <f>IF(N170="zníž. prenesená",J170,0)</f>
        <v>0</v>
      </c>
      <c r="BI170" s="125">
        <f>IF(N170="nulová",J170,0)</f>
        <v>0</v>
      </c>
      <c r="BJ170" s="15" t="s">
        <v>134</v>
      </c>
      <c r="BK170" s="125">
        <f>ROUND(I170*H170,2)</f>
        <v>0</v>
      </c>
      <c r="BL170" s="15" t="s">
        <v>162</v>
      </c>
      <c r="BM170" s="207" t="s">
        <v>895</v>
      </c>
    </row>
    <row r="171" s="2" customFormat="1" ht="16.5" customHeight="1">
      <c r="A171" s="36"/>
      <c r="B171" s="164"/>
      <c r="C171" s="195" t="s">
        <v>86</v>
      </c>
      <c r="D171" s="195" t="s">
        <v>158</v>
      </c>
      <c r="E171" s="196" t="s">
        <v>1281</v>
      </c>
      <c r="F171" s="197" t="s">
        <v>1282</v>
      </c>
      <c r="G171" s="198" t="s">
        <v>1283</v>
      </c>
      <c r="H171" s="199">
        <v>12</v>
      </c>
      <c r="I171" s="200"/>
      <c r="J171" s="201">
        <f>ROUND(I171*H171,2)</f>
        <v>0</v>
      </c>
      <c r="K171" s="202"/>
      <c r="L171" s="37"/>
      <c r="M171" s="203" t="s">
        <v>1</v>
      </c>
      <c r="N171" s="204" t="s">
        <v>44</v>
      </c>
      <c r="O171" s="75"/>
      <c r="P171" s="205">
        <f>O171*H171</f>
        <v>0</v>
      </c>
      <c r="Q171" s="205">
        <v>0</v>
      </c>
      <c r="R171" s="205">
        <f>Q171*H171</f>
        <v>0</v>
      </c>
      <c r="S171" s="205">
        <v>0</v>
      </c>
      <c r="T171" s="20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7" t="s">
        <v>162</v>
      </c>
      <c r="AT171" s="207" t="s">
        <v>158</v>
      </c>
      <c r="AU171" s="207" t="s">
        <v>134</v>
      </c>
      <c r="AY171" s="15" t="s">
        <v>155</v>
      </c>
      <c r="BE171" s="125">
        <f>IF(N171="základná",J171,0)</f>
        <v>0</v>
      </c>
      <c r="BF171" s="125">
        <f>IF(N171="znížená",J171,0)</f>
        <v>0</v>
      </c>
      <c r="BG171" s="125">
        <f>IF(N171="zákl. prenesená",J171,0)</f>
        <v>0</v>
      </c>
      <c r="BH171" s="125">
        <f>IF(N171="zníž. prenesená",J171,0)</f>
        <v>0</v>
      </c>
      <c r="BI171" s="125">
        <f>IF(N171="nulová",J171,0)</f>
        <v>0</v>
      </c>
      <c r="BJ171" s="15" t="s">
        <v>134</v>
      </c>
      <c r="BK171" s="125">
        <f>ROUND(I171*H171,2)</f>
        <v>0</v>
      </c>
      <c r="BL171" s="15" t="s">
        <v>162</v>
      </c>
      <c r="BM171" s="207" t="s">
        <v>1284</v>
      </c>
    </row>
    <row r="172" s="2" customFormat="1" ht="49.92" customHeight="1">
      <c r="A172" s="36"/>
      <c r="B172" s="37"/>
      <c r="C172" s="36"/>
      <c r="D172" s="36"/>
      <c r="E172" s="185" t="s">
        <v>291</v>
      </c>
      <c r="F172" s="185" t="s">
        <v>292</v>
      </c>
      <c r="G172" s="36"/>
      <c r="H172" s="36"/>
      <c r="I172" s="36"/>
      <c r="J172" s="161">
        <f>BK172</f>
        <v>0</v>
      </c>
      <c r="K172" s="36"/>
      <c r="L172" s="37"/>
      <c r="M172" s="208"/>
      <c r="N172" s="209"/>
      <c r="O172" s="75"/>
      <c r="P172" s="75"/>
      <c r="Q172" s="75"/>
      <c r="R172" s="75"/>
      <c r="S172" s="75"/>
      <c r="T172" s="7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5" t="s">
        <v>77</v>
      </c>
      <c r="AU172" s="15" t="s">
        <v>78</v>
      </c>
      <c r="AY172" s="15" t="s">
        <v>293</v>
      </c>
      <c r="BK172" s="125">
        <f>SUM(BK173:BK177)</f>
        <v>0</v>
      </c>
    </row>
    <row r="173" s="2" customFormat="1" ht="16.32" customHeight="1">
      <c r="A173" s="36"/>
      <c r="B173" s="37"/>
      <c r="C173" s="210" t="s">
        <v>1</v>
      </c>
      <c r="D173" s="210" t="s">
        <v>158</v>
      </c>
      <c r="E173" s="211" t="s">
        <v>1</v>
      </c>
      <c r="F173" s="212" t="s">
        <v>1</v>
      </c>
      <c r="G173" s="213" t="s">
        <v>1</v>
      </c>
      <c r="H173" s="214"/>
      <c r="I173" s="215"/>
      <c r="J173" s="216">
        <f>BK173</f>
        <v>0</v>
      </c>
      <c r="K173" s="217"/>
      <c r="L173" s="37"/>
      <c r="M173" s="218" t="s">
        <v>1</v>
      </c>
      <c r="N173" s="219" t="s">
        <v>44</v>
      </c>
      <c r="O173" s="75"/>
      <c r="P173" s="75"/>
      <c r="Q173" s="75"/>
      <c r="R173" s="75"/>
      <c r="S173" s="75"/>
      <c r="T173" s="7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293</v>
      </c>
      <c r="AU173" s="15" t="s">
        <v>86</v>
      </c>
      <c r="AY173" s="15" t="s">
        <v>293</v>
      </c>
      <c r="BE173" s="125">
        <f>IF(N173="základná",J173,0)</f>
        <v>0</v>
      </c>
      <c r="BF173" s="125">
        <f>IF(N173="znížená",J173,0)</f>
        <v>0</v>
      </c>
      <c r="BG173" s="125">
        <f>IF(N173="zákl. prenesená",J173,0)</f>
        <v>0</v>
      </c>
      <c r="BH173" s="125">
        <f>IF(N173="zníž. prenesená",J173,0)</f>
        <v>0</v>
      </c>
      <c r="BI173" s="125">
        <f>IF(N173="nulová",J173,0)</f>
        <v>0</v>
      </c>
      <c r="BJ173" s="15" t="s">
        <v>134</v>
      </c>
      <c r="BK173" s="125">
        <f>I173*H173</f>
        <v>0</v>
      </c>
    </row>
    <row r="174" s="2" customFormat="1" ht="16.32" customHeight="1">
      <c r="A174" s="36"/>
      <c r="B174" s="37"/>
      <c r="C174" s="210" t="s">
        <v>1</v>
      </c>
      <c r="D174" s="210" t="s">
        <v>158</v>
      </c>
      <c r="E174" s="211" t="s">
        <v>1</v>
      </c>
      <c r="F174" s="212" t="s">
        <v>1</v>
      </c>
      <c r="G174" s="213" t="s">
        <v>1</v>
      </c>
      <c r="H174" s="214"/>
      <c r="I174" s="215"/>
      <c r="J174" s="216">
        <f>BK174</f>
        <v>0</v>
      </c>
      <c r="K174" s="217"/>
      <c r="L174" s="37"/>
      <c r="M174" s="218" t="s">
        <v>1</v>
      </c>
      <c r="N174" s="219" t="s">
        <v>44</v>
      </c>
      <c r="O174" s="75"/>
      <c r="P174" s="75"/>
      <c r="Q174" s="75"/>
      <c r="R174" s="75"/>
      <c r="S174" s="75"/>
      <c r="T174" s="7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5" t="s">
        <v>293</v>
      </c>
      <c r="AU174" s="15" t="s">
        <v>86</v>
      </c>
      <c r="AY174" s="15" t="s">
        <v>293</v>
      </c>
      <c r="BE174" s="125">
        <f>IF(N174="základná",J174,0)</f>
        <v>0</v>
      </c>
      <c r="BF174" s="125">
        <f>IF(N174="znížená",J174,0)</f>
        <v>0</v>
      </c>
      <c r="BG174" s="125">
        <f>IF(N174="zákl. prenesená",J174,0)</f>
        <v>0</v>
      </c>
      <c r="BH174" s="125">
        <f>IF(N174="zníž. prenesená",J174,0)</f>
        <v>0</v>
      </c>
      <c r="BI174" s="125">
        <f>IF(N174="nulová",J174,0)</f>
        <v>0</v>
      </c>
      <c r="BJ174" s="15" t="s">
        <v>134</v>
      </c>
      <c r="BK174" s="125">
        <f>I174*H174</f>
        <v>0</v>
      </c>
    </row>
    <row r="175" s="2" customFormat="1" ht="16.32" customHeight="1">
      <c r="A175" s="36"/>
      <c r="B175" s="37"/>
      <c r="C175" s="210" t="s">
        <v>1</v>
      </c>
      <c r="D175" s="210" t="s">
        <v>158</v>
      </c>
      <c r="E175" s="211" t="s">
        <v>1</v>
      </c>
      <c r="F175" s="212" t="s">
        <v>1</v>
      </c>
      <c r="G175" s="213" t="s">
        <v>1</v>
      </c>
      <c r="H175" s="214"/>
      <c r="I175" s="215"/>
      <c r="J175" s="216">
        <f>BK175</f>
        <v>0</v>
      </c>
      <c r="K175" s="217"/>
      <c r="L175" s="37"/>
      <c r="M175" s="218" t="s">
        <v>1</v>
      </c>
      <c r="N175" s="219" t="s">
        <v>44</v>
      </c>
      <c r="O175" s="75"/>
      <c r="P175" s="75"/>
      <c r="Q175" s="75"/>
      <c r="R175" s="75"/>
      <c r="S175" s="75"/>
      <c r="T175" s="7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293</v>
      </c>
      <c r="AU175" s="15" t="s">
        <v>86</v>
      </c>
      <c r="AY175" s="15" t="s">
        <v>293</v>
      </c>
      <c r="BE175" s="125">
        <f>IF(N175="základná",J175,0)</f>
        <v>0</v>
      </c>
      <c r="BF175" s="125">
        <f>IF(N175="znížená",J175,0)</f>
        <v>0</v>
      </c>
      <c r="BG175" s="125">
        <f>IF(N175="zákl. prenesená",J175,0)</f>
        <v>0</v>
      </c>
      <c r="BH175" s="125">
        <f>IF(N175="zníž. prenesená",J175,0)</f>
        <v>0</v>
      </c>
      <c r="BI175" s="125">
        <f>IF(N175="nulová",J175,0)</f>
        <v>0</v>
      </c>
      <c r="BJ175" s="15" t="s">
        <v>134</v>
      </c>
      <c r="BK175" s="125">
        <f>I175*H175</f>
        <v>0</v>
      </c>
    </row>
    <row r="176" s="2" customFormat="1" ht="16.32" customHeight="1">
      <c r="A176" s="36"/>
      <c r="B176" s="37"/>
      <c r="C176" s="210" t="s">
        <v>1</v>
      </c>
      <c r="D176" s="210" t="s">
        <v>158</v>
      </c>
      <c r="E176" s="211" t="s">
        <v>1</v>
      </c>
      <c r="F176" s="212" t="s">
        <v>1</v>
      </c>
      <c r="G176" s="213" t="s">
        <v>1</v>
      </c>
      <c r="H176" s="214"/>
      <c r="I176" s="215"/>
      <c r="J176" s="216">
        <f>BK176</f>
        <v>0</v>
      </c>
      <c r="K176" s="217"/>
      <c r="L176" s="37"/>
      <c r="M176" s="218" t="s">
        <v>1</v>
      </c>
      <c r="N176" s="219" t="s">
        <v>44</v>
      </c>
      <c r="O176" s="75"/>
      <c r="P176" s="75"/>
      <c r="Q176" s="75"/>
      <c r="R176" s="75"/>
      <c r="S176" s="75"/>
      <c r="T176" s="7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293</v>
      </c>
      <c r="AU176" s="15" t="s">
        <v>86</v>
      </c>
      <c r="AY176" s="15" t="s">
        <v>293</v>
      </c>
      <c r="BE176" s="125">
        <f>IF(N176="základná",J176,0)</f>
        <v>0</v>
      </c>
      <c r="BF176" s="125">
        <f>IF(N176="znížená",J176,0)</f>
        <v>0</v>
      </c>
      <c r="BG176" s="125">
        <f>IF(N176="zákl. prenesená",J176,0)</f>
        <v>0</v>
      </c>
      <c r="BH176" s="125">
        <f>IF(N176="zníž. prenesená",J176,0)</f>
        <v>0</v>
      </c>
      <c r="BI176" s="125">
        <f>IF(N176="nulová",J176,0)</f>
        <v>0</v>
      </c>
      <c r="BJ176" s="15" t="s">
        <v>134</v>
      </c>
      <c r="BK176" s="125">
        <f>I176*H176</f>
        <v>0</v>
      </c>
    </row>
    <row r="177" s="2" customFormat="1" ht="16.32" customHeight="1">
      <c r="A177" s="36"/>
      <c r="B177" s="37"/>
      <c r="C177" s="210" t="s">
        <v>1</v>
      </c>
      <c r="D177" s="210" t="s">
        <v>158</v>
      </c>
      <c r="E177" s="211" t="s">
        <v>1</v>
      </c>
      <c r="F177" s="212" t="s">
        <v>1</v>
      </c>
      <c r="G177" s="213" t="s">
        <v>1</v>
      </c>
      <c r="H177" s="214"/>
      <c r="I177" s="215"/>
      <c r="J177" s="216">
        <f>BK177</f>
        <v>0</v>
      </c>
      <c r="K177" s="217"/>
      <c r="L177" s="37"/>
      <c r="M177" s="218" t="s">
        <v>1</v>
      </c>
      <c r="N177" s="219" t="s">
        <v>44</v>
      </c>
      <c r="O177" s="220"/>
      <c r="P177" s="220"/>
      <c r="Q177" s="220"/>
      <c r="R177" s="220"/>
      <c r="S177" s="220"/>
      <c r="T177" s="221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293</v>
      </c>
      <c r="AU177" s="15" t="s">
        <v>86</v>
      </c>
      <c r="AY177" s="15" t="s">
        <v>293</v>
      </c>
      <c r="BE177" s="125">
        <f>IF(N177="základná",J177,0)</f>
        <v>0</v>
      </c>
      <c r="BF177" s="125">
        <f>IF(N177="znížená",J177,0)</f>
        <v>0</v>
      </c>
      <c r="BG177" s="125">
        <f>IF(N177="zákl. prenesená",J177,0)</f>
        <v>0</v>
      </c>
      <c r="BH177" s="125">
        <f>IF(N177="zníž. prenesená",J177,0)</f>
        <v>0</v>
      </c>
      <c r="BI177" s="125">
        <f>IF(N177="nulová",J177,0)</f>
        <v>0</v>
      </c>
      <c r="BJ177" s="15" t="s">
        <v>134</v>
      </c>
      <c r="BK177" s="125">
        <f>I177*H177</f>
        <v>0</v>
      </c>
    </row>
    <row r="178" s="2" customFormat="1" ht="6.96" customHeight="1">
      <c r="A178" s="36"/>
      <c r="B178" s="58"/>
      <c r="C178" s="59"/>
      <c r="D178" s="59"/>
      <c r="E178" s="59"/>
      <c r="F178" s="59"/>
      <c r="G178" s="59"/>
      <c r="H178" s="59"/>
      <c r="I178" s="59"/>
      <c r="J178" s="59"/>
      <c r="K178" s="59"/>
      <c r="L178" s="37"/>
      <c r="M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</row>
  </sheetData>
  <autoFilter ref="C128:K177"/>
  <mergeCells count="14">
    <mergeCell ref="E7:H7"/>
    <mergeCell ref="E9:H9"/>
    <mergeCell ref="E18:H18"/>
    <mergeCell ref="E27:H27"/>
    <mergeCell ref="E85:H85"/>
    <mergeCell ref="E87:H87"/>
    <mergeCell ref="D103:F103"/>
    <mergeCell ref="D104:F104"/>
    <mergeCell ref="D105:F105"/>
    <mergeCell ref="D106:F106"/>
    <mergeCell ref="D107:F107"/>
    <mergeCell ref="E119:H119"/>
    <mergeCell ref="E121:H121"/>
    <mergeCell ref="L2:V2"/>
  </mergeCells>
  <dataValidations count="2">
    <dataValidation type="list" allowBlank="1" showInputMessage="1" showErrorMessage="1" error="Povolené sú hodnoty K, M." sqref="D173:D178">
      <formula1>"K, M"</formula1>
    </dataValidation>
    <dataValidation type="list" allowBlank="1" showInputMessage="1" showErrorMessage="1" error="Povolené sú hodnoty základná, znížená, nulová." sqref="N173:N178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78</v>
      </c>
    </row>
    <row r="4" s="1" customFormat="1" ht="24.96" customHeight="1">
      <c r="B4" s="18"/>
      <c r="D4" s="19" t="s">
        <v>115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116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1285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71.25" customHeight="1">
      <c r="A27" s="135"/>
      <c r="B27" s="136"/>
      <c r="C27" s="135"/>
      <c r="D27" s="135"/>
      <c r="E27" s="32" t="s">
        <v>35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118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109</v>
      </c>
      <c r="E31" s="36"/>
      <c r="F31" s="36"/>
      <c r="G31" s="36"/>
      <c r="H31" s="36"/>
      <c r="I31" s="36"/>
      <c r="J31" s="35">
        <f>J108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38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40</v>
      </c>
      <c r="G34" s="36"/>
      <c r="H34" s="36"/>
      <c r="I34" s="41" t="s">
        <v>39</v>
      </c>
      <c r="J34" s="41" t="s">
        <v>41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42</v>
      </c>
      <c r="E35" s="28" t="s">
        <v>43</v>
      </c>
      <c r="F35" s="140">
        <f>ROUND((ROUND((SUM(BE108:BE115) + SUM(BE135:BE237)),  2) + SUM(BE239:BE243)), 2)</f>
        <v>0</v>
      </c>
      <c r="G35" s="36"/>
      <c r="H35" s="36"/>
      <c r="I35" s="141">
        <v>0.20000000000000001</v>
      </c>
      <c r="J35" s="140">
        <f>ROUND((ROUND(((SUM(BE108:BE115) + SUM(BE135:BE237))*I35),  2) + (SUM(BE239:BE243)*I35)),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44</v>
      </c>
      <c r="F36" s="140">
        <f>ROUND((ROUND((SUM(BF108:BF115) + SUM(BF135:BF237)),  2) + SUM(BF239:BF243)), 2)</f>
        <v>0</v>
      </c>
      <c r="G36" s="36"/>
      <c r="H36" s="36"/>
      <c r="I36" s="141">
        <v>0.20000000000000001</v>
      </c>
      <c r="J36" s="140">
        <f>ROUND((ROUND(((SUM(BF108:BF115) + SUM(BF135:BF237))*I36),  2) + (SUM(BF239:BF243)*I36)),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45</v>
      </c>
      <c r="F37" s="140">
        <f>ROUND((ROUND((SUM(BG108:BG115) + SUM(BG135:BG237)),  2) + SUM(BG239:BG243)),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46</v>
      </c>
      <c r="F38" s="140">
        <f>ROUND((ROUND((SUM(BH108:BH115) + SUM(BH135:BH237)),  2) + SUM(BH239:BH243)),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47</v>
      </c>
      <c r="F39" s="140">
        <f>ROUND((ROUND((SUM(BI108:BI115) + SUM(BI135:BI237)),  2) + SUM(BI239:BI243)),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48</v>
      </c>
      <c r="E41" s="79"/>
      <c r="F41" s="79"/>
      <c r="G41" s="143" t="s">
        <v>49</v>
      </c>
      <c r="H41" s="144" t="s">
        <v>50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51</v>
      </c>
      <c r="E50" s="55"/>
      <c r="F50" s="55"/>
      <c r="G50" s="54" t="s">
        <v>52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53</v>
      </c>
      <c r="E61" s="39"/>
      <c r="F61" s="147" t="s">
        <v>54</v>
      </c>
      <c r="G61" s="56" t="s">
        <v>53</v>
      </c>
      <c r="H61" s="39"/>
      <c r="I61" s="39"/>
      <c r="J61" s="148" t="s">
        <v>54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55</v>
      </c>
      <c r="E65" s="57"/>
      <c r="F65" s="57"/>
      <c r="G65" s="54" t="s">
        <v>56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53</v>
      </c>
      <c r="E76" s="39"/>
      <c r="F76" s="147" t="s">
        <v>54</v>
      </c>
      <c r="G76" s="56" t="s">
        <v>53</v>
      </c>
      <c r="H76" s="39"/>
      <c r="I76" s="39"/>
      <c r="J76" s="148" t="s">
        <v>54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119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116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SO.01.5 - Elektroinštalácia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120</v>
      </c>
      <c r="D94" s="131"/>
      <c r="E94" s="131"/>
      <c r="F94" s="131"/>
      <c r="G94" s="131"/>
      <c r="H94" s="131"/>
      <c r="I94" s="131"/>
      <c r="J94" s="150" t="s">
        <v>121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122</v>
      </c>
      <c r="D96" s="36"/>
      <c r="E96" s="36"/>
      <c r="F96" s="36"/>
      <c r="G96" s="36"/>
      <c r="H96" s="36"/>
      <c r="I96" s="36"/>
      <c r="J96" s="94">
        <f>J135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123</v>
      </c>
    </row>
    <row r="97" s="9" customFormat="1" ht="24.96" customHeight="1">
      <c r="A97" s="9"/>
      <c r="B97" s="152"/>
      <c r="C97" s="9"/>
      <c r="D97" s="153" t="s">
        <v>1286</v>
      </c>
      <c r="E97" s="154"/>
      <c r="F97" s="154"/>
      <c r="G97" s="154"/>
      <c r="H97" s="154"/>
      <c r="I97" s="154"/>
      <c r="J97" s="155">
        <f>J136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52"/>
      <c r="C98" s="9"/>
      <c r="D98" s="153" t="s">
        <v>1287</v>
      </c>
      <c r="E98" s="154"/>
      <c r="F98" s="154"/>
      <c r="G98" s="154"/>
      <c r="H98" s="154"/>
      <c r="I98" s="154"/>
      <c r="J98" s="155">
        <f>J147</f>
        <v>0</v>
      </c>
      <c r="K98" s="9"/>
      <c r="L98" s="152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52"/>
      <c r="C99" s="9"/>
      <c r="D99" s="153" t="s">
        <v>1288</v>
      </c>
      <c r="E99" s="154"/>
      <c r="F99" s="154"/>
      <c r="G99" s="154"/>
      <c r="H99" s="154"/>
      <c r="I99" s="154"/>
      <c r="J99" s="155">
        <f>J156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1289</v>
      </c>
      <c r="E100" s="154"/>
      <c r="F100" s="154"/>
      <c r="G100" s="154"/>
      <c r="H100" s="154"/>
      <c r="I100" s="154"/>
      <c r="J100" s="155">
        <f>J164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52"/>
      <c r="C101" s="9"/>
      <c r="D101" s="153" t="s">
        <v>1290</v>
      </c>
      <c r="E101" s="154"/>
      <c r="F101" s="154"/>
      <c r="G101" s="154"/>
      <c r="H101" s="154"/>
      <c r="I101" s="154"/>
      <c r="J101" s="155">
        <f>J172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52"/>
      <c r="C102" s="9"/>
      <c r="D102" s="153" t="s">
        <v>1291</v>
      </c>
      <c r="E102" s="154"/>
      <c r="F102" s="154"/>
      <c r="G102" s="154"/>
      <c r="H102" s="154"/>
      <c r="I102" s="154"/>
      <c r="J102" s="155">
        <f>J200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52"/>
      <c r="C103" s="9"/>
      <c r="D103" s="153" t="s">
        <v>1292</v>
      </c>
      <c r="E103" s="154"/>
      <c r="F103" s="154"/>
      <c r="G103" s="154"/>
      <c r="H103" s="154"/>
      <c r="I103" s="154"/>
      <c r="J103" s="155">
        <f>J221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52"/>
      <c r="C104" s="9"/>
      <c r="D104" s="153" t="s">
        <v>1293</v>
      </c>
      <c r="E104" s="154"/>
      <c r="F104" s="154"/>
      <c r="G104" s="154"/>
      <c r="H104" s="154"/>
      <c r="I104" s="154"/>
      <c r="J104" s="155">
        <f>J227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1.84" customHeight="1">
      <c r="A105" s="9"/>
      <c r="B105" s="152"/>
      <c r="C105" s="9"/>
      <c r="D105" s="160" t="s">
        <v>130</v>
      </c>
      <c r="E105" s="9"/>
      <c r="F105" s="9"/>
      <c r="G105" s="9"/>
      <c r="H105" s="9"/>
      <c r="I105" s="9"/>
      <c r="J105" s="161">
        <f>J238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6"/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9.28" customHeight="1">
      <c r="A108" s="36"/>
      <c r="B108" s="37"/>
      <c r="C108" s="151" t="s">
        <v>131</v>
      </c>
      <c r="D108" s="36"/>
      <c r="E108" s="36"/>
      <c r="F108" s="36"/>
      <c r="G108" s="36"/>
      <c r="H108" s="36"/>
      <c r="I108" s="36"/>
      <c r="J108" s="162">
        <f>ROUND(J109 + J110 + J111 + J112 + J113 + J114,2)</f>
        <v>0</v>
      </c>
      <c r="K108" s="36"/>
      <c r="L108" s="53"/>
      <c r="N108" s="163" t="s">
        <v>42</v>
      </c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8" customHeight="1">
      <c r="A109" s="36"/>
      <c r="B109" s="164"/>
      <c r="C109" s="165"/>
      <c r="D109" s="126" t="s">
        <v>132</v>
      </c>
      <c r="E109" s="166"/>
      <c r="F109" s="166"/>
      <c r="G109" s="165"/>
      <c r="H109" s="165"/>
      <c r="I109" s="165"/>
      <c r="J109" s="120">
        <v>0</v>
      </c>
      <c r="K109" s="165"/>
      <c r="L109" s="167"/>
      <c r="M109" s="168"/>
      <c r="N109" s="169" t="s">
        <v>44</v>
      </c>
      <c r="O109" s="168"/>
      <c r="P109" s="168"/>
      <c r="Q109" s="168"/>
      <c r="R109" s="168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70" t="s">
        <v>133</v>
      </c>
      <c r="AZ109" s="168"/>
      <c r="BA109" s="168"/>
      <c r="BB109" s="168"/>
      <c r="BC109" s="168"/>
      <c r="BD109" s="168"/>
      <c r="BE109" s="171">
        <f>IF(N109="základná",J109,0)</f>
        <v>0</v>
      </c>
      <c r="BF109" s="171">
        <f>IF(N109="znížená",J109,0)</f>
        <v>0</v>
      </c>
      <c r="BG109" s="171">
        <f>IF(N109="zákl. prenesená",J109,0)</f>
        <v>0</v>
      </c>
      <c r="BH109" s="171">
        <f>IF(N109="zníž. prenesená",J109,0)</f>
        <v>0</v>
      </c>
      <c r="BI109" s="171">
        <f>IF(N109="nulová",J109,0)</f>
        <v>0</v>
      </c>
      <c r="BJ109" s="170" t="s">
        <v>134</v>
      </c>
      <c r="BK109" s="168"/>
      <c r="BL109" s="168"/>
      <c r="BM109" s="168"/>
    </row>
    <row r="110" s="2" customFormat="1" ht="18" customHeight="1">
      <c r="A110" s="36"/>
      <c r="B110" s="164"/>
      <c r="C110" s="165"/>
      <c r="D110" s="126" t="s">
        <v>135</v>
      </c>
      <c r="E110" s="166"/>
      <c r="F110" s="166"/>
      <c r="G110" s="165"/>
      <c r="H110" s="165"/>
      <c r="I110" s="165"/>
      <c r="J110" s="120">
        <v>0</v>
      </c>
      <c r="K110" s="165"/>
      <c r="L110" s="167"/>
      <c r="M110" s="168"/>
      <c r="N110" s="169" t="s">
        <v>44</v>
      </c>
      <c r="O110" s="168"/>
      <c r="P110" s="168"/>
      <c r="Q110" s="168"/>
      <c r="R110" s="168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70" t="s">
        <v>133</v>
      </c>
      <c r="AZ110" s="168"/>
      <c r="BA110" s="168"/>
      <c r="BB110" s="168"/>
      <c r="BC110" s="168"/>
      <c r="BD110" s="168"/>
      <c r="BE110" s="171">
        <f>IF(N110="základná",J110,0)</f>
        <v>0</v>
      </c>
      <c r="BF110" s="171">
        <f>IF(N110="znížená",J110,0)</f>
        <v>0</v>
      </c>
      <c r="BG110" s="171">
        <f>IF(N110="zákl. prenesená",J110,0)</f>
        <v>0</v>
      </c>
      <c r="BH110" s="171">
        <f>IF(N110="zníž. prenesená",J110,0)</f>
        <v>0</v>
      </c>
      <c r="BI110" s="171">
        <f>IF(N110="nulová",J110,0)</f>
        <v>0</v>
      </c>
      <c r="BJ110" s="170" t="s">
        <v>134</v>
      </c>
      <c r="BK110" s="168"/>
      <c r="BL110" s="168"/>
      <c r="BM110" s="168"/>
    </row>
    <row r="111" s="2" customFormat="1" ht="18" customHeight="1">
      <c r="A111" s="36"/>
      <c r="B111" s="164"/>
      <c r="C111" s="165"/>
      <c r="D111" s="126" t="s">
        <v>136</v>
      </c>
      <c r="E111" s="166"/>
      <c r="F111" s="166"/>
      <c r="G111" s="165"/>
      <c r="H111" s="165"/>
      <c r="I111" s="165"/>
      <c r="J111" s="120">
        <v>0</v>
      </c>
      <c r="K111" s="165"/>
      <c r="L111" s="167"/>
      <c r="M111" s="168"/>
      <c r="N111" s="169" t="s">
        <v>44</v>
      </c>
      <c r="O111" s="168"/>
      <c r="P111" s="168"/>
      <c r="Q111" s="168"/>
      <c r="R111" s="168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70" t="s">
        <v>133</v>
      </c>
      <c r="AZ111" s="168"/>
      <c r="BA111" s="168"/>
      <c r="BB111" s="168"/>
      <c r="BC111" s="168"/>
      <c r="BD111" s="168"/>
      <c r="BE111" s="171">
        <f>IF(N111="základná",J111,0)</f>
        <v>0</v>
      </c>
      <c r="BF111" s="171">
        <f>IF(N111="znížená",J111,0)</f>
        <v>0</v>
      </c>
      <c r="BG111" s="171">
        <f>IF(N111="zákl. prenesená",J111,0)</f>
        <v>0</v>
      </c>
      <c r="BH111" s="171">
        <f>IF(N111="zníž. prenesená",J111,0)</f>
        <v>0</v>
      </c>
      <c r="BI111" s="171">
        <f>IF(N111="nulová",J111,0)</f>
        <v>0</v>
      </c>
      <c r="BJ111" s="170" t="s">
        <v>134</v>
      </c>
      <c r="BK111" s="168"/>
      <c r="BL111" s="168"/>
      <c r="BM111" s="168"/>
    </row>
    <row r="112" s="2" customFormat="1" ht="18" customHeight="1">
      <c r="A112" s="36"/>
      <c r="B112" s="164"/>
      <c r="C112" s="165"/>
      <c r="D112" s="126" t="s">
        <v>137</v>
      </c>
      <c r="E112" s="166"/>
      <c r="F112" s="166"/>
      <c r="G112" s="165"/>
      <c r="H112" s="165"/>
      <c r="I112" s="165"/>
      <c r="J112" s="120">
        <v>0</v>
      </c>
      <c r="K112" s="165"/>
      <c r="L112" s="167"/>
      <c r="M112" s="168"/>
      <c r="N112" s="169" t="s">
        <v>44</v>
      </c>
      <c r="O112" s="168"/>
      <c r="P112" s="168"/>
      <c r="Q112" s="168"/>
      <c r="R112" s="168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70" t="s">
        <v>133</v>
      </c>
      <c r="AZ112" s="168"/>
      <c r="BA112" s="168"/>
      <c r="BB112" s="168"/>
      <c r="BC112" s="168"/>
      <c r="BD112" s="168"/>
      <c r="BE112" s="171">
        <f>IF(N112="základná",J112,0)</f>
        <v>0</v>
      </c>
      <c r="BF112" s="171">
        <f>IF(N112="znížená",J112,0)</f>
        <v>0</v>
      </c>
      <c r="BG112" s="171">
        <f>IF(N112="zákl. prenesená",J112,0)</f>
        <v>0</v>
      </c>
      <c r="BH112" s="171">
        <f>IF(N112="zníž. prenesená",J112,0)</f>
        <v>0</v>
      </c>
      <c r="BI112" s="171">
        <f>IF(N112="nulová",J112,0)</f>
        <v>0</v>
      </c>
      <c r="BJ112" s="170" t="s">
        <v>134</v>
      </c>
      <c r="BK112" s="168"/>
      <c r="BL112" s="168"/>
      <c r="BM112" s="168"/>
    </row>
    <row r="113" s="2" customFormat="1" ht="18" customHeight="1">
      <c r="A113" s="36"/>
      <c r="B113" s="164"/>
      <c r="C113" s="165"/>
      <c r="D113" s="126" t="s">
        <v>138</v>
      </c>
      <c r="E113" s="166"/>
      <c r="F113" s="166"/>
      <c r="G113" s="165"/>
      <c r="H113" s="165"/>
      <c r="I113" s="165"/>
      <c r="J113" s="120">
        <v>0</v>
      </c>
      <c r="K113" s="165"/>
      <c r="L113" s="167"/>
      <c r="M113" s="168"/>
      <c r="N113" s="169" t="s">
        <v>44</v>
      </c>
      <c r="O113" s="168"/>
      <c r="P113" s="168"/>
      <c r="Q113" s="168"/>
      <c r="R113" s="168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70" t="s">
        <v>133</v>
      </c>
      <c r="AZ113" s="168"/>
      <c r="BA113" s="168"/>
      <c r="BB113" s="168"/>
      <c r="BC113" s="168"/>
      <c r="BD113" s="168"/>
      <c r="BE113" s="171">
        <f>IF(N113="základná",J113,0)</f>
        <v>0</v>
      </c>
      <c r="BF113" s="171">
        <f>IF(N113="znížená",J113,0)</f>
        <v>0</v>
      </c>
      <c r="BG113" s="171">
        <f>IF(N113="zákl. prenesená",J113,0)</f>
        <v>0</v>
      </c>
      <c r="BH113" s="171">
        <f>IF(N113="zníž. prenesená",J113,0)</f>
        <v>0</v>
      </c>
      <c r="BI113" s="171">
        <f>IF(N113="nulová",J113,0)</f>
        <v>0</v>
      </c>
      <c r="BJ113" s="170" t="s">
        <v>134</v>
      </c>
      <c r="BK113" s="168"/>
      <c r="BL113" s="168"/>
      <c r="BM113" s="168"/>
    </row>
    <row r="114" s="2" customFormat="1" ht="18" customHeight="1">
      <c r="A114" s="36"/>
      <c r="B114" s="164"/>
      <c r="C114" s="165"/>
      <c r="D114" s="166" t="s">
        <v>139</v>
      </c>
      <c r="E114" s="165"/>
      <c r="F114" s="165"/>
      <c r="G114" s="165"/>
      <c r="H114" s="165"/>
      <c r="I114" s="165"/>
      <c r="J114" s="120">
        <f>ROUND(J30*T114,2)</f>
        <v>0</v>
      </c>
      <c r="K114" s="165"/>
      <c r="L114" s="167"/>
      <c r="M114" s="168"/>
      <c r="N114" s="169" t="s">
        <v>44</v>
      </c>
      <c r="O114" s="168"/>
      <c r="P114" s="168"/>
      <c r="Q114" s="168"/>
      <c r="R114" s="168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70" t="s">
        <v>140</v>
      </c>
      <c r="AZ114" s="168"/>
      <c r="BA114" s="168"/>
      <c r="BB114" s="168"/>
      <c r="BC114" s="168"/>
      <c r="BD114" s="168"/>
      <c r="BE114" s="171">
        <f>IF(N114="základná",J114,0)</f>
        <v>0</v>
      </c>
      <c r="BF114" s="171">
        <f>IF(N114="znížená",J114,0)</f>
        <v>0</v>
      </c>
      <c r="BG114" s="171">
        <f>IF(N114="zákl. prenesená",J114,0)</f>
        <v>0</v>
      </c>
      <c r="BH114" s="171">
        <f>IF(N114="zníž. prenesená",J114,0)</f>
        <v>0</v>
      </c>
      <c r="BI114" s="171">
        <f>IF(N114="nulová",J114,0)</f>
        <v>0</v>
      </c>
      <c r="BJ114" s="170" t="s">
        <v>134</v>
      </c>
      <c r="BK114" s="168"/>
      <c r="BL114" s="168"/>
      <c r="BM114" s="168"/>
    </row>
    <row r="115" s="2" customForma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29.28" customHeight="1">
      <c r="A116" s="36"/>
      <c r="B116" s="37"/>
      <c r="C116" s="130" t="s">
        <v>114</v>
      </c>
      <c r="D116" s="131"/>
      <c r="E116" s="131"/>
      <c r="F116" s="131"/>
      <c r="G116" s="131"/>
      <c r="H116" s="131"/>
      <c r="I116" s="131"/>
      <c r="J116" s="132">
        <f>ROUND(J96+J108,2)</f>
        <v>0</v>
      </c>
      <c r="K116" s="131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58"/>
      <c r="C117" s="59"/>
      <c r="D117" s="59"/>
      <c r="E117" s="59"/>
      <c r="F117" s="59"/>
      <c r="G117" s="59"/>
      <c r="H117" s="59"/>
      <c r="I117" s="59"/>
      <c r="J117" s="59"/>
      <c r="K117" s="59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21" s="2" customFormat="1" ht="6.96" customHeight="1">
      <c r="A121" s="36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24.96" customHeight="1">
      <c r="A122" s="36"/>
      <c r="B122" s="37"/>
      <c r="C122" s="19" t="s">
        <v>141</v>
      </c>
      <c r="D122" s="36"/>
      <c r="E122" s="36"/>
      <c r="F122" s="36"/>
      <c r="G122" s="36"/>
      <c r="H122" s="36"/>
      <c r="I122" s="36"/>
      <c r="J122" s="36"/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15</v>
      </c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6.5" customHeight="1">
      <c r="A125" s="36"/>
      <c r="B125" s="37"/>
      <c r="C125" s="36"/>
      <c r="D125" s="36"/>
      <c r="E125" s="134" t="str">
        <f>E7</f>
        <v>REKONŠTRUKCIA A PRÍSTAVBA STREDISKA ČISTOTY</v>
      </c>
      <c r="F125" s="28"/>
      <c r="G125" s="28"/>
      <c r="H125" s="28"/>
      <c r="I125" s="36"/>
      <c r="J125" s="36"/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2" customHeight="1">
      <c r="A126" s="36"/>
      <c r="B126" s="37"/>
      <c r="C126" s="28" t="s">
        <v>116</v>
      </c>
      <c r="D126" s="36"/>
      <c r="E126" s="36"/>
      <c r="F126" s="36"/>
      <c r="G126" s="36"/>
      <c r="H126" s="36"/>
      <c r="I126" s="36"/>
      <c r="J126" s="36"/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6.5" customHeight="1">
      <c r="A127" s="36"/>
      <c r="B127" s="37"/>
      <c r="C127" s="36"/>
      <c r="D127" s="36"/>
      <c r="E127" s="65" t="str">
        <f>E9</f>
        <v>SO.01.5 - Elektroinštalácia</v>
      </c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6.96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2" customHeight="1">
      <c r="A129" s="36"/>
      <c r="B129" s="37"/>
      <c r="C129" s="28" t="s">
        <v>19</v>
      </c>
      <c r="D129" s="36"/>
      <c r="E129" s="36"/>
      <c r="F129" s="23" t="str">
        <f>F12</f>
        <v xml:space="preserve">Rustaveliho 7725/10, k.ú. Rača, 831 06  Bratislava</v>
      </c>
      <c r="G129" s="36"/>
      <c r="H129" s="36"/>
      <c r="I129" s="28" t="s">
        <v>21</v>
      </c>
      <c r="J129" s="67" t="str">
        <f>IF(J12="","",J12)</f>
        <v>30. 5. 2021</v>
      </c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6.96" customHeight="1">
      <c r="A130" s="36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25.65" customHeight="1">
      <c r="A131" s="36"/>
      <c r="B131" s="37"/>
      <c r="C131" s="28" t="s">
        <v>23</v>
      </c>
      <c r="D131" s="36"/>
      <c r="E131" s="36"/>
      <c r="F131" s="23" t="str">
        <f>E15</f>
        <v>Mestská časť Bratislava - Rača</v>
      </c>
      <c r="G131" s="36"/>
      <c r="H131" s="36"/>
      <c r="I131" s="28" t="s">
        <v>29</v>
      </c>
      <c r="J131" s="32" t="str">
        <f>E21</f>
        <v>RB ARCHITECTS s.r.o.</v>
      </c>
      <c r="K131" s="36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15.15" customHeight="1">
      <c r="A132" s="36"/>
      <c r="B132" s="37"/>
      <c r="C132" s="28" t="s">
        <v>27</v>
      </c>
      <c r="D132" s="36"/>
      <c r="E132" s="36"/>
      <c r="F132" s="23" t="str">
        <f>IF(E18="","",E18)</f>
        <v>Vyplň údaj</v>
      </c>
      <c r="G132" s="36"/>
      <c r="H132" s="36"/>
      <c r="I132" s="28" t="s">
        <v>32</v>
      </c>
      <c r="J132" s="32" t="str">
        <f>E24</f>
        <v>Ing. Hornok</v>
      </c>
      <c r="K132" s="36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10.32" customHeight="1">
      <c r="A133" s="36"/>
      <c r="B133" s="37"/>
      <c r="C133" s="36"/>
      <c r="D133" s="36"/>
      <c r="E133" s="36"/>
      <c r="F133" s="36"/>
      <c r="G133" s="36"/>
      <c r="H133" s="36"/>
      <c r="I133" s="36"/>
      <c r="J133" s="36"/>
      <c r="K133" s="36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11" customFormat="1" ht="29.28" customHeight="1">
      <c r="A134" s="172"/>
      <c r="B134" s="173"/>
      <c r="C134" s="174" t="s">
        <v>142</v>
      </c>
      <c r="D134" s="175" t="s">
        <v>63</v>
      </c>
      <c r="E134" s="175" t="s">
        <v>59</v>
      </c>
      <c r="F134" s="175" t="s">
        <v>60</v>
      </c>
      <c r="G134" s="175" t="s">
        <v>143</v>
      </c>
      <c r="H134" s="175" t="s">
        <v>144</v>
      </c>
      <c r="I134" s="175" t="s">
        <v>145</v>
      </c>
      <c r="J134" s="176" t="s">
        <v>121</v>
      </c>
      <c r="K134" s="177" t="s">
        <v>146</v>
      </c>
      <c r="L134" s="178"/>
      <c r="M134" s="84" t="s">
        <v>1</v>
      </c>
      <c r="N134" s="85" t="s">
        <v>42</v>
      </c>
      <c r="O134" s="85" t="s">
        <v>147</v>
      </c>
      <c r="P134" s="85" t="s">
        <v>148</v>
      </c>
      <c r="Q134" s="85" t="s">
        <v>149</v>
      </c>
      <c r="R134" s="85" t="s">
        <v>150</v>
      </c>
      <c r="S134" s="85" t="s">
        <v>151</v>
      </c>
      <c r="T134" s="86" t="s">
        <v>152</v>
      </c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</row>
    <row r="135" s="2" customFormat="1" ht="22.8" customHeight="1">
      <c r="A135" s="36"/>
      <c r="B135" s="37"/>
      <c r="C135" s="91" t="s">
        <v>118</v>
      </c>
      <c r="D135" s="36"/>
      <c r="E135" s="36"/>
      <c r="F135" s="36"/>
      <c r="G135" s="36"/>
      <c r="H135" s="36"/>
      <c r="I135" s="36"/>
      <c r="J135" s="179">
        <f>BK135</f>
        <v>0</v>
      </c>
      <c r="K135" s="36"/>
      <c r="L135" s="37"/>
      <c r="M135" s="87"/>
      <c r="N135" s="71"/>
      <c r="O135" s="88"/>
      <c r="P135" s="180">
        <f>P136+P147+P156+P164+P172+P200+P221+P227+P238</f>
        <v>0</v>
      </c>
      <c r="Q135" s="88"/>
      <c r="R135" s="180">
        <f>R136+R147+R156+R164+R172+R200+R221+R227+R238</f>
        <v>0</v>
      </c>
      <c r="S135" s="88"/>
      <c r="T135" s="181">
        <f>T136+T147+T156+T164+T172+T200+T221+T227+T238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77</v>
      </c>
      <c r="AU135" s="15" t="s">
        <v>123</v>
      </c>
      <c r="BK135" s="182">
        <f>BK136+BK147+BK156+BK164+BK172+BK200+BK221+BK227+BK238</f>
        <v>0</v>
      </c>
    </row>
    <row r="136" s="12" customFormat="1" ht="25.92" customHeight="1">
      <c r="A136" s="12"/>
      <c r="B136" s="183"/>
      <c r="C136" s="12"/>
      <c r="D136" s="184" t="s">
        <v>77</v>
      </c>
      <c r="E136" s="185" t="s">
        <v>995</v>
      </c>
      <c r="F136" s="185" t="s">
        <v>1294</v>
      </c>
      <c r="G136" s="12"/>
      <c r="H136" s="12"/>
      <c r="I136" s="186"/>
      <c r="J136" s="161">
        <f>BK136</f>
        <v>0</v>
      </c>
      <c r="K136" s="12"/>
      <c r="L136" s="183"/>
      <c r="M136" s="187"/>
      <c r="N136" s="188"/>
      <c r="O136" s="188"/>
      <c r="P136" s="189">
        <f>SUM(P137:P146)</f>
        <v>0</v>
      </c>
      <c r="Q136" s="188"/>
      <c r="R136" s="189">
        <f>SUM(R137:R146)</f>
        <v>0</v>
      </c>
      <c r="S136" s="188"/>
      <c r="T136" s="190">
        <f>SUM(T137:T146)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84" t="s">
        <v>86</v>
      </c>
      <c r="AT136" s="191" t="s">
        <v>77</v>
      </c>
      <c r="AU136" s="191" t="s">
        <v>78</v>
      </c>
      <c r="AY136" s="184" t="s">
        <v>155</v>
      </c>
      <c r="BK136" s="192">
        <f>SUM(BK137:BK146)</f>
        <v>0</v>
      </c>
    </row>
    <row r="137" s="2" customFormat="1" ht="21.75" customHeight="1">
      <c r="A137" s="36"/>
      <c r="B137" s="164"/>
      <c r="C137" s="195" t="s">
        <v>78</v>
      </c>
      <c r="D137" s="195" t="s">
        <v>158</v>
      </c>
      <c r="E137" s="196" t="s">
        <v>1295</v>
      </c>
      <c r="F137" s="197" t="s">
        <v>1296</v>
      </c>
      <c r="G137" s="198" t="s">
        <v>346</v>
      </c>
      <c r="H137" s="199">
        <v>1</v>
      </c>
      <c r="I137" s="200"/>
      <c r="J137" s="201">
        <f>ROUND(I137*H137,2)</f>
        <v>0</v>
      </c>
      <c r="K137" s="202"/>
      <c r="L137" s="37"/>
      <c r="M137" s="203" t="s">
        <v>1</v>
      </c>
      <c r="N137" s="204" t="s">
        <v>44</v>
      </c>
      <c r="O137" s="75"/>
      <c r="P137" s="205">
        <f>O137*H137</f>
        <v>0</v>
      </c>
      <c r="Q137" s="205">
        <v>0</v>
      </c>
      <c r="R137" s="205">
        <f>Q137*H137</f>
        <v>0</v>
      </c>
      <c r="S137" s="205">
        <v>0</v>
      </c>
      <c r="T137" s="20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7" t="s">
        <v>162</v>
      </c>
      <c r="AT137" s="207" t="s">
        <v>158</v>
      </c>
      <c r="AU137" s="207" t="s">
        <v>86</v>
      </c>
      <c r="AY137" s="15" t="s">
        <v>155</v>
      </c>
      <c r="BE137" s="125">
        <f>IF(N137="základná",J137,0)</f>
        <v>0</v>
      </c>
      <c r="BF137" s="125">
        <f>IF(N137="znížená",J137,0)</f>
        <v>0</v>
      </c>
      <c r="BG137" s="125">
        <f>IF(N137="zákl. prenesená",J137,0)</f>
        <v>0</v>
      </c>
      <c r="BH137" s="125">
        <f>IF(N137="zníž. prenesená",J137,0)</f>
        <v>0</v>
      </c>
      <c r="BI137" s="125">
        <f>IF(N137="nulová",J137,0)</f>
        <v>0</v>
      </c>
      <c r="BJ137" s="15" t="s">
        <v>134</v>
      </c>
      <c r="BK137" s="125">
        <f>ROUND(I137*H137,2)</f>
        <v>0</v>
      </c>
      <c r="BL137" s="15" t="s">
        <v>162</v>
      </c>
      <c r="BM137" s="207" t="s">
        <v>134</v>
      </c>
    </row>
    <row r="138" s="2" customFormat="1" ht="44.25" customHeight="1">
      <c r="A138" s="36"/>
      <c r="B138" s="164"/>
      <c r="C138" s="195" t="s">
        <v>78</v>
      </c>
      <c r="D138" s="195" t="s">
        <v>158</v>
      </c>
      <c r="E138" s="196" t="s">
        <v>1297</v>
      </c>
      <c r="F138" s="197" t="s">
        <v>1298</v>
      </c>
      <c r="G138" s="198" t="s">
        <v>346</v>
      </c>
      <c r="H138" s="199">
        <v>1</v>
      </c>
      <c r="I138" s="200"/>
      <c r="J138" s="201">
        <f>ROUND(I138*H138,2)</f>
        <v>0</v>
      </c>
      <c r="K138" s="202"/>
      <c r="L138" s="37"/>
      <c r="M138" s="203" t="s">
        <v>1</v>
      </c>
      <c r="N138" s="204" t="s">
        <v>44</v>
      </c>
      <c r="O138" s="75"/>
      <c r="P138" s="205">
        <f>O138*H138</f>
        <v>0</v>
      </c>
      <c r="Q138" s="205">
        <v>0</v>
      </c>
      <c r="R138" s="205">
        <f>Q138*H138</f>
        <v>0</v>
      </c>
      <c r="S138" s="205">
        <v>0</v>
      </c>
      <c r="T138" s="20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7" t="s">
        <v>162</v>
      </c>
      <c r="AT138" s="207" t="s">
        <v>158</v>
      </c>
      <c r="AU138" s="207" t="s">
        <v>86</v>
      </c>
      <c r="AY138" s="15" t="s">
        <v>155</v>
      </c>
      <c r="BE138" s="125">
        <f>IF(N138="základná",J138,0)</f>
        <v>0</v>
      </c>
      <c r="BF138" s="125">
        <f>IF(N138="znížená",J138,0)</f>
        <v>0</v>
      </c>
      <c r="BG138" s="125">
        <f>IF(N138="zákl. prenesená",J138,0)</f>
        <v>0</v>
      </c>
      <c r="BH138" s="125">
        <f>IF(N138="zníž. prenesená",J138,0)</f>
        <v>0</v>
      </c>
      <c r="BI138" s="125">
        <f>IF(N138="nulová",J138,0)</f>
        <v>0</v>
      </c>
      <c r="BJ138" s="15" t="s">
        <v>134</v>
      </c>
      <c r="BK138" s="125">
        <f>ROUND(I138*H138,2)</f>
        <v>0</v>
      </c>
      <c r="BL138" s="15" t="s">
        <v>162</v>
      </c>
      <c r="BM138" s="207" t="s">
        <v>162</v>
      </c>
    </row>
    <row r="139" s="2" customFormat="1" ht="66.75" customHeight="1">
      <c r="A139" s="36"/>
      <c r="B139" s="164"/>
      <c r="C139" s="195" t="s">
        <v>78</v>
      </c>
      <c r="D139" s="195" t="s">
        <v>158</v>
      </c>
      <c r="E139" s="196" t="s">
        <v>1299</v>
      </c>
      <c r="F139" s="197" t="s">
        <v>1300</v>
      </c>
      <c r="G139" s="198" t="s">
        <v>346</v>
      </c>
      <c r="H139" s="199">
        <v>1</v>
      </c>
      <c r="I139" s="200"/>
      <c r="J139" s="201">
        <f>ROUND(I139*H139,2)</f>
        <v>0</v>
      </c>
      <c r="K139" s="202"/>
      <c r="L139" s="37"/>
      <c r="M139" s="203" t="s">
        <v>1</v>
      </c>
      <c r="N139" s="204" t="s">
        <v>44</v>
      </c>
      <c r="O139" s="75"/>
      <c r="P139" s="205">
        <f>O139*H139</f>
        <v>0</v>
      </c>
      <c r="Q139" s="205">
        <v>0</v>
      </c>
      <c r="R139" s="205">
        <f>Q139*H139</f>
        <v>0</v>
      </c>
      <c r="S139" s="205">
        <v>0</v>
      </c>
      <c r="T139" s="20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7" t="s">
        <v>162</v>
      </c>
      <c r="AT139" s="207" t="s">
        <v>158</v>
      </c>
      <c r="AU139" s="207" t="s">
        <v>86</v>
      </c>
      <c r="AY139" s="15" t="s">
        <v>155</v>
      </c>
      <c r="BE139" s="125">
        <f>IF(N139="základná",J139,0)</f>
        <v>0</v>
      </c>
      <c r="BF139" s="125">
        <f>IF(N139="znížená",J139,0)</f>
        <v>0</v>
      </c>
      <c r="BG139" s="125">
        <f>IF(N139="zákl. prenesená",J139,0)</f>
        <v>0</v>
      </c>
      <c r="BH139" s="125">
        <f>IF(N139="zníž. prenesená",J139,0)</f>
        <v>0</v>
      </c>
      <c r="BI139" s="125">
        <f>IF(N139="nulová",J139,0)</f>
        <v>0</v>
      </c>
      <c r="BJ139" s="15" t="s">
        <v>134</v>
      </c>
      <c r="BK139" s="125">
        <f>ROUND(I139*H139,2)</f>
        <v>0</v>
      </c>
      <c r="BL139" s="15" t="s">
        <v>162</v>
      </c>
      <c r="BM139" s="207" t="s">
        <v>362</v>
      </c>
    </row>
    <row r="140" s="2" customFormat="1" ht="21.75" customHeight="1">
      <c r="A140" s="36"/>
      <c r="B140" s="164"/>
      <c r="C140" s="195" t="s">
        <v>78</v>
      </c>
      <c r="D140" s="195" t="s">
        <v>158</v>
      </c>
      <c r="E140" s="196" t="s">
        <v>1301</v>
      </c>
      <c r="F140" s="197" t="s">
        <v>1302</v>
      </c>
      <c r="G140" s="198" t="s">
        <v>346</v>
      </c>
      <c r="H140" s="199">
        <v>3</v>
      </c>
      <c r="I140" s="200"/>
      <c r="J140" s="201">
        <f>ROUND(I140*H140,2)</f>
        <v>0</v>
      </c>
      <c r="K140" s="202"/>
      <c r="L140" s="37"/>
      <c r="M140" s="203" t="s">
        <v>1</v>
      </c>
      <c r="N140" s="204" t="s">
        <v>44</v>
      </c>
      <c r="O140" s="75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7" t="s">
        <v>162</v>
      </c>
      <c r="AT140" s="207" t="s">
        <v>158</v>
      </c>
      <c r="AU140" s="207" t="s">
        <v>86</v>
      </c>
      <c r="AY140" s="15" t="s">
        <v>155</v>
      </c>
      <c r="BE140" s="125">
        <f>IF(N140="základná",J140,0)</f>
        <v>0</v>
      </c>
      <c r="BF140" s="125">
        <f>IF(N140="znížená",J140,0)</f>
        <v>0</v>
      </c>
      <c r="BG140" s="125">
        <f>IF(N140="zákl. prenesená",J140,0)</f>
        <v>0</v>
      </c>
      <c r="BH140" s="125">
        <f>IF(N140="zníž. prenesená",J140,0)</f>
        <v>0</v>
      </c>
      <c r="BI140" s="125">
        <f>IF(N140="nulová",J140,0)</f>
        <v>0</v>
      </c>
      <c r="BJ140" s="15" t="s">
        <v>134</v>
      </c>
      <c r="BK140" s="125">
        <f>ROUND(I140*H140,2)</f>
        <v>0</v>
      </c>
      <c r="BL140" s="15" t="s">
        <v>162</v>
      </c>
      <c r="BM140" s="207" t="s">
        <v>244</v>
      </c>
    </row>
    <row r="141" s="2" customFormat="1" ht="21.75" customHeight="1">
      <c r="A141" s="36"/>
      <c r="B141" s="164"/>
      <c r="C141" s="195" t="s">
        <v>78</v>
      </c>
      <c r="D141" s="195" t="s">
        <v>158</v>
      </c>
      <c r="E141" s="196" t="s">
        <v>1303</v>
      </c>
      <c r="F141" s="197" t="s">
        <v>1304</v>
      </c>
      <c r="G141" s="198" t="s">
        <v>346</v>
      </c>
      <c r="H141" s="199">
        <v>1</v>
      </c>
      <c r="I141" s="200"/>
      <c r="J141" s="201">
        <f>ROUND(I141*H141,2)</f>
        <v>0</v>
      </c>
      <c r="K141" s="202"/>
      <c r="L141" s="37"/>
      <c r="M141" s="203" t="s">
        <v>1</v>
      </c>
      <c r="N141" s="204" t="s">
        <v>44</v>
      </c>
      <c r="O141" s="75"/>
      <c r="P141" s="205">
        <f>O141*H141</f>
        <v>0</v>
      </c>
      <c r="Q141" s="205">
        <v>0</v>
      </c>
      <c r="R141" s="205">
        <f>Q141*H141</f>
        <v>0</v>
      </c>
      <c r="S141" s="205">
        <v>0</v>
      </c>
      <c r="T141" s="20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7" t="s">
        <v>162</v>
      </c>
      <c r="AT141" s="207" t="s">
        <v>158</v>
      </c>
      <c r="AU141" s="207" t="s">
        <v>86</v>
      </c>
      <c r="AY141" s="15" t="s">
        <v>155</v>
      </c>
      <c r="BE141" s="125">
        <f>IF(N141="základná",J141,0)</f>
        <v>0</v>
      </c>
      <c r="BF141" s="125">
        <f>IF(N141="znížená",J141,0)</f>
        <v>0</v>
      </c>
      <c r="BG141" s="125">
        <f>IF(N141="zákl. prenesená",J141,0)</f>
        <v>0</v>
      </c>
      <c r="BH141" s="125">
        <f>IF(N141="zníž. prenesená",J141,0)</f>
        <v>0</v>
      </c>
      <c r="BI141" s="125">
        <f>IF(N141="nulová",J141,0)</f>
        <v>0</v>
      </c>
      <c r="BJ141" s="15" t="s">
        <v>134</v>
      </c>
      <c r="BK141" s="125">
        <f>ROUND(I141*H141,2)</f>
        <v>0</v>
      </c>
      <c r="BL141" s="15" t="s">
        <v>162</v>
      </c>
      <c r="BM141" s="207" t="s">
        <v>265</v>
      </c>
    </row>
    <row r="142" s="2" customFormat="1" ht="21.75" customHeight="1">
      <c r="A142" s="36"/>
      <c r="B142" s="164"/>
      <c r="C142" s="195" t="s">
        <v>78</v>
      </c>
      <c r="D142" s="195" t="s">
        <v>158</v>
      </c>
      <c r="E142" s="196" t="s">
        <v>1305</v>
      </c>
      <c r="F142" s="197" t="s">
        <v>1306</v>
      </c>
      <c r="G142" s="198" t="s">
        <v>346</v>
      </c>
      <c r="H142" s="199">
        <v>1</v>
      </c>
      <c r="I142" s="200"/>
      <c r="J142" s="201">
        <f>ROUND(I142*H142,2)</f>
        <v>0</v>
      </c>
      <c r="K142" s="202"/>
      <c r="L142" s="37"/>
      <c r="M142" s="203" t="s">
        <v>1</v>
      </c>
      <c r="N142" s="204" t="s">
        <v>44</v>
      </c>
      <c r="O142" s="75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7" t="s">
        <v>162</v>
      </c>
      <c r="AT142" s="207" t="s">
        <v>158</v>
      </c>
      <c r="AU142" s="207" t="s">
        <v>86</v>
      </c>
      <c r="AY142" s="15" t="s">
        <v>155</v>
      </c>
      <c r="BE142" s="125">
        <f>IF(N142="základná",J142,0)</f>
        <v>0</v>
      </c>
      <c r="BF142" s="125">
        <f>IF(N142="znížená",J142,0)</f>
        <v>0</v>
      </c>
      <c r="BG142" s="125">
        <f>IF(N142="zákl. prenesená",J142,0)</f>
        <v>0</v>
      </c>
      <c r="BH142" s="125">
        <f>IF(N142="zníž. prenesená",J142,0)</f>
        <v>0</v>
      </c>
      <c r="BI142" s="125">
        <f>IF(N142="nulová",J142,0)</f>
        <v>0</v>
      </c>
      <c r="BJ142" s="15" t="s">
        <v>134</v>
      </c>
      <c r="BK142" s="125">
        <f>ROUND(I142*H142,2)</f>
        <v>0</v>
      </c>
      <c r="BL142" s="15" t="s">
        <v>162</v>
      </c>
      <c r="BM142" s="207" t="s">
        <v>273</v>
      </c>
    </row>
    <row r="143" s="2" customFormat="1" ht="33" customHeight="1">
      <c r="A143" s="36"/>
      <c r="B143" s="164"/>
      <c r="C143" s="195" t="s">
        <v>78</v>
      </c>
      <c r="D143" s="195" t="s">
        <v>158</v>
      </c>
      <c r="E143" s="196" t="s">
        <v>1307</v>
      </c>
      <c r="F143" s="197" t="s">
        <v>1308</v>
      </c>
      <c r="G143" s="198" t="s">
        <v>346</v>
      </c>
      <c r="H143" s="199">
        <v>2</v>
      </c>
      <c r="I143" s="200"/>
      <c r="J143" s="201">
        <f>ROUND(I143*H143,2)</f>
        <v>0</v>
      </c>
      <c r="K143" s="202"/>
      <c r="L143" s="37"/>
      <c r="M143" s="203" t="s">
        <v>1</v>
      </c>
      <c r="N143" s="204" t="s">
        <v>44</v>
      </c>
      <c r="O143" s="75"/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7" t="s">
        <v>162</v>
      </c>
      <c r="AT143" s="207" t="s">
        <v>158</v>
      </c>
      <c r="AU143" s="207" t="s">
        <v>86</v>
      </c>
      <c r="AY143" s="15" t="s">
        <v>155</v>
      </c>
      <c r="BE143" s="125">
        <f>IF(N143="základná",J143,0)</f>
        <v>0</v>
      </c>
      <c r="BF143" s="125">
        <f>IF(N143="znížená",J143,0)</f>
        <v>0</v>
      </c>
      <c r="BG143" s="125">
        <f>IF(N143="zákl. prenesená",J143,0)</f>
        <v>0</v>
      </c>
      <c r="BH143" s="125">
        <f>IF(N143="zníž. prenesená",J143,0)</f>
        <v>0</v>
      </c>
      <c r="BI143" s="125">
        <f>IF(N143="nulová",J143,0)</f>
        <v>0</v>
      </c>
      <c r="BJ143" s="15" t="s">
        <v>134</v>
      </c>
      <c r="BK143" s="125">
        <f>ROUND(I143*H143,2)</f>
        <v>0</v>
      </c>
      <c r="BL143" s="15" t="s">
        <v>162</v>
      </c>
      <c r="BM143" s="207" t="s">
        <v>230</v>
      </c>
    </row>
    <row r="144" s="2" customFormat="1" ht="21.75" customHeight="1">
      <c r="A144" s="36"/>
      <c r="B144" s="164"/>
      <c r="C144" s="195" t="s">
        <v>78</v>
      </c>
      <c r="D144" s="195" t="s">
        <v>158</v>
      </c>
      <c r="E144" s="196" t="s">
        <v>1309</v>
      </c>
      <c r="F144" s="197" t="s">
        <v>1310</v>
      </c>
      <c r="G144" s="198" t="s">
        <v>346</v>
      </c>
      <c r="H144" s="199">
        <v>8</v>
      </c>
      <c r="I144" s="200"/>
      <c r="J144" s="201">
        <f>ROUND(I144*H144,2)</f>
        <v>0</v>
      </c>
      <c r="K144" s="202"/>
      <c r="L144" s="37"/>
      <c r="M144" s="203" t="s">
        <v>1</v>
      </c>
      <c r="N144" s="204" t="s">
        <v>44</v>
      </c>
      <c r="O144" s="75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7" t="s">
        <v>162</v>
      </c>
      <c r="AT144" s="207" t="s">
        <v>158</v>
      </c>
      <c r="AU144" s="207" t="s">
        <v>86</v>
      </c>
      <c r="AY144" s="15" t="s">
        <v>155</v>
      </c>
      <c r="BE144" s="125">
        <f>IF(N144="základná",J144,0)</f>
        <v>0</v>
      </c>
      <c r="BF144" s="125">
        <f>IF(N144="znížená",J144,0)</f>
        <v>0</v>
      </c>
      <c r="BG144" s="125">
        <f>IF(N144="zákl. prenesená",J144,0)</f>
        <v>0</v>
      </c>
      <c r="BH144" s="125">
        <f>IF(N144="zníž. prenesená",J144,0)</f>
        <v>0</v>
      </c>
      <c r="BI144" s="125">
        <f>IF(N144="nulová",J144,0)</f>
        <v>0</v>
      </c>
      <c r="BJ144" s="15" t="s">
        <v>134</v>
      </c>
      <c r="BK144" s="125">
        <f>ROUND(I144*H144,2)</f>
        <v>0</v>
      </c>
      <c r="BL144" s="15" t="s">
        <v>162</v>
      </c>
      <c r="BM144" s="207" t="s">
        <v>164</v>
      </c>
    </row>
    <row r="145" s="2" customFormat="1" ht="16.5" customHeight="1">
      <c r="A145" s="36"/>
      <c r="B145" s="164"/>
      <c r="C145" s="195" t="s">
        <v>78</v>
      </c>
      <c r="D145" s="195" t="s">
        <v>158</v>
      </c>
      <c r="E145" s="196" t="s">
        <v>1311</v>
      </c>
      <c r="F145" s="197" t="s">
        <v>1312</v>
      </c>
      <c r="G145" s="198" t="s">
        <v>346</v>
      </c>
      <c r="H145" s="199">
        <v>40</v>
      </c>
      <c r="I145" s="200"/>
      <c r="J145" s="201">
        <f>ROUND(I145*H145,2)</f>
        <v>0</v>
      </c>
      <c r="K145" s="202"/>
      <c r="L145" s="37"/>
      <c r="M145" s="203" t="s">
        <v>1</v>
      </c>
      <c r="N145" s="204" t="s">
        <v>44</v>
      </c>
      <c r="O145" s="75"/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7" t="s">
        <v>162</v>
      </c>
      <c r="AT145" s="207" t="s">
        <v>158</v>
      </c>
      <c r="AU145" s="207" t="s">
        <v>86</v>
      </c>
      <c r="AY145" s="15" t="s">
        <v>155</v>
      </c>
      <c r="BE145" s="125">
        <f>IF(N145="základná",J145,0)</f>
        <v>0</v>
      </c>
      <c r="BF145" s="125">
        <f>IF(N145="znížená",J145,0)</f>
        <v>0</v>
      </c>
      <c r="BG145" s="125">
        <f>IF(N145="zákl. prenesená",J145,0)</f>
        <v>0</v>
      </c>
      <c r="BH145" s="125">
        <f>IF(N145="zníž. prenesená",J145,0)</f>
        <v>0</v>
      </c>
      <c r="BI145" s="125">
        <f>IF(N145="nulová",J145,0)</f>
        <v>0</v>
      </c>
      <c r="BJ145" s="15" t="s">
        <v>134</v>
      </c>
      <c r="BK145" s="125">
        <f>ROUND(I145*H145,2)</f>
        <v>0</v>
      </c>
      <c r="BL145" s="15" t="s">
        <v>162</v>
      </c>
      <c r="BM145" s="207" t="s">
        <v>302</v>
      </c>
    </row>
    <row r="146" s="2" customFormat="1" ht="16.5" customHeight="1">
      <c r="A146" s="36"/>
      <c r="B146" s="164"/>
      <c r="C146" s="195" t="s">
        <v>78</v>
      </c>
      <c r="D146" s="195" t="s">
        <v>158</v>
      </c>
      <c r="E146" s="196" t="s">
        <v>1313</v>
      </c>
      <c r="F146" s="197" t="s">
        <v>1314</v>
      </c>
      <c r="G146" s="198" t="s">
        <v>346</v>
      </c>
      <c r="H146" s="199">
        <v>6</v>
      </c>
      <c r="I146" s="200"/>
      <c r="J146" s="201">
        <f>ROUND(I146*H146,2)</f>
        <v>0</v>
      </c>
      <c r="K146" s="202"/>
      <c r="L146" s="37"/>
      <c r="M146" s="203" t="s">
        <v>1</v>
      </c>
      <c r="N146" s="204" t="s">
        <v>44</v>
      </c>
      <c r="O146" s="75"/>
      <c r="P146" s="205">
        <f>O146*H146</f>
        <v>0</v>
      </c>
      <c r="Q146" s="205">
        <v>0</v>
      </c>
      <c r="R146" s="205">
        <f>Q146*H146</f>
        <v>0</v>
      </c>
      <c r="S146" s="205">
        <v>0</v>
      </c>
      <c r="T146" s="20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7" t="s">
        <v>162</v>
      </c>
      <c r="AT146" s="207" t="s">
        <v>158</v>
      </c>
      <c r="AU146" s="207" t="s">
        <v>86</v>
      </c>
      <c r="AY146" s="15" t="s">
        <v>155</v>
      </c>
      <c r="BE146" s="125">
        <f>IF(N146="základná",J146,0)</f>
        <v>0</v>
      </c>
      <c r="BF146" s="125">
        <f>IF(N146="znížená",J146,0)</f>
        <v>0</v>
      </c>
      <c r="BG146" s="125">
        <f>IF(N146="zákl. prenesená",J146,0)</f>
        <v>0</v>
      </c>
      <c r="BH146" s="125">
        <f>IF(N146="zníž. prenesená",J146,0)</f>
        <v>0</v>
      </c>
      <c r="BI146" s="125">
        <f>IF(N146="nulová",J146,0)</f>
        <v>0</v>
      </c>
      <c r="BJ146" s="15" t="s">
        <v>134</v>
      </c>
      <c r="BK146" s="125">
        <f>ROUND(I146*H146,2)</f>
        <v>0</v>
      </c>
      <c r="BL146" s="15" t="s">
        <v>162</v>
      </c>
      <c r="BM146" s="207" t="s">
        <v>180</v>
      </c>
    </row>
    <row r="147" s="12" customFormat="1" ht="25.92" customHeight="1">
      <c r="A147" s="12"/>
      <c r="B147" s="183"/>
      <c r="C147" s="12"/>
      <c r="D147" s="184" t="s">
        <v>77</v>
      </c>
      <c r="E147" s="185" t="s">
        <v>1053</v>
      </c>
      <c r="F147" s="185" t="s">
        <v>1315</v>
      </c>
      <c r="G147" s="12"/>
      <c r="H147" s="12"/>
      <c r="I147" s="186"/>
      <c r="J147" s="161">
        <f>BK147</f>
        <v>0</v>
      </c>
      <c r="K147" s="12"/>
      <c r="L147" s="183"/>
      <c r="M147" s="187"/>
      <c r="N147" s="188"/>
      <c r="O147" s="188"/>
      <c r="P147" s="189">
        <f>SUM(P148:P155)</f>
        <v>0</v>
      </c>
      <c r="Q147" s="188"/>
      <c r="R147" s="189">
        <f>SUM(R148:R155)</f>
        <v>0</v>
      </c>
      <c r="S147" s="188"/>
      <c r="T147" s="190">
        <f>SUM(T148:T155)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84" t="s">
        <v>86</v>
      </c>
      <c r="AT147" s="191" t="s">
        <v>77</v>
      </c>
      <c r="AU147" s="191" t="s">
        <v>78</v>
      </c>
      <c r="AY147" s="184" t="s">
        <v>155</v>
      </c>
      <c r="BK147" s="192">
        <f>SUM(BK148:BK155)</f>
        <v>0</v>
      </c>
    </row>
    <row r="148" s="2" customFormat="1" ht="21.75" customHeight="1">
      <c r="A148" s="36"/>
      <c r="B148" s="164"/>
      <c r="C148" s="195" t="s">
        <v>78</v>
      </c>
      <c r="D148" s="195" t="s">
        <v>158</v>
      </c>
      <c r="E148" s="196" t="s">
        <v>1316</v>
      </c>
      <c r="F148" s="197" t="s">
        <v>1317</v>
      </c>
      <c r="G148" s="198" t="s">
        <v>346</v>
      </c>
      <c r="H148" s="199">
        <v>16</v>
      </c>
      <c r="I148" s="200"/>
      <c r="J148" s="201">
        <f>ROUND(I148*H148,2)</f>
        <v>0</v>
      </c>
      <c r="K148" s="202"/>
      <c r="L148" s="37"/>
      <c r="M148" s="203" t="s">
        <v>1</v>
      </c>
      <c r="N148" s="204" t="s">
        <v>44</v>
      </c>
      <c r="O148" s="75"/>
      <c r="P148" s="205">
        <f>O148*H148</f>
        <v>0</v>
      </c>
      <c r="Q148" s="205">
        <v>0</v>
      </c>
      <c r="R148" s="205">
        <f>Q148*H148</f>
        <v>0</v>
      </c>
      <c r="S148" s="205">
        <v>0</v>
      </c>
      <c r="T148" s="20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7" t="s">
        <v>162</v>
      </c>
      <c r="AT148" s="207" t="s">
        <v>158</v>
      </c>
      <c r="AU148" s="207" t="s">
        <v>86</v>
      </c>
      <c r="AY148" s="15" t="s">
        <v>155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134</v>
      </c>
      <c r="BK148" s="125">
        <f>ROUND(I148*H148,2)</f>
        <v>0</v>
      </c>
      <c r="BL148" s="15" t="s">
        <v>162</v>
      </c>
      <c r="BM148" s="207" t="s">
        <v>188</v>
      </c>
    </row>
    <row r="149" s="2" customFormat="1" ht="21.75" customHeight="1">
      <c r="A149" s="36"/>
      <c r="B149" s="164"/>
      <c r="C149" s="195" t="s">
        <v>78</v>
      </c>
      <c r="D149" s="195" t="s">
        <v>158</v>
      </c>
      <c r="E149" s="196" t="s">
        <v>1318</v>
      </c>
      <c r="F149" s="197" t="s">
        <v>1317</v>
      </c>
      <c r="G149" s="198" t="s">
        <v>346</v>
      </c>
      <c r="H149" s="199">
        <v>9</v>
      </c>
      <c r="I149" s="200"/>
      <c r="J149" s="201">
        <f>ROUND(I149*H149,2)</f>
        <v>0</v>
      </c>
      <c r="K149" s="202"/>
      <c r="L149" s="37"/>
      <c r="M149" s="203" t="s">
        <v>1</v>
      </c>
      <c r="N149" s="204" t="s">
        <v>44</v>
      </c>
      <c r="O149" s="75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7" t="s">
        <v>162</v>
      </c>
      <c r="AT149" s="207" t="s">
        <v>158</v>
      </c>
      <c r="AU149" s="207" t="s">
        <v>86</v>
      </c>
      <c r="AY149" s="15" t="s">
        <v>155</v>
      </c>
      <c r="BE149" s="125">
        <f>IF(N149="základná",J149,0)</f>
        <v>0</v>
      </c>
      <c r="BF149" s="125">
        <f>IF(N149="znížená",J149,0)</f>
        <v>0</v>
      </c>
      <c r="BG149" s="125">
        <f>IF(N149="zákl. prenesená",J149,0)</f>
        <v>0</v>
      </c>
      <c r="BH149" s="125">
        <f>IF(N149="zníž. prenesená",J149,0)</f>
        <v>0</v>
      </c>
      <c r="BI149" s="125">
        <f>IF(N149="nulová",J149,0)</f>
        <v>0</v>
      </c>
      <c r="BJ149" s="15" t="s">
        <v>134</v>
      </c>
      <c r="BK149" s="125">
        <f>ROUND(I149*H149,2)</f>
        <v>0</v>
      </c>
      <c r="BL149" s="15" t="s">
        <v>162</v>
      </c>
      <c r="BM149" s="207" t="s">
        <v>197</v>
      </c>
    </row>
    <row r="150" s="2" customFormat="1" ht="21.75" customHeight="1">
      <c r="A150" s="36"/>
      <c r="B150" s="164"/>
      <c r="C150" s="195" t="s">
        <v>78</v>
      </c>
      <c r="D150" s="195" t="s">
        <v>158</v>
      </c>
      <c r="E150" s="196" t="s">
        <v>1319</v>
      </c>
      <c r="F150" s="197" t="s">
        <v>1320</v>
      </c>
      <c r="G150" s="198" t="s">
        <v>346</v>
      </c>
      <c r="H150" s="199">
        <v>3</v>
      </c>
      <c r="I150" s="200"/>
      <c r="J150" s="201">
        <f>ROUND(I150*H150,2)</f>
        <v>0</v>
      </c>
      <c r="K150" s="202"/>
      <c r="L150" s="37"/>
      <c r="M150" s="203" t="s">
        <v>1</v>
      </c>
      <c r="N150" s="204" t="s">
        <v>44</v>
      </c>
      <c r="O150" s="75"/>
      <c r="P150" s="205">
        <f>O150*H150</f>
        <v>0</v>
      </c>
      <c r="Q150" s="205">
        <v>0</v>
      </c>
      <c r="R150" s="205">
        <f>Q150*H150</f>
        <v>0</v>
      </c>
      <c r="S150" s="205">
        <v>0</v>
      </c>
      <c r="T150" s="20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7" t="s">
        <v>162</v>
      </c>
      <c r="AT150" s="207" t="s">
        <v>158</v>
      </c>
      <c r="AU150" s="207" t="s">
        <v>86</v>
      </c>
      <c r="AY150" s="15" t="s">
        <v>155</v>
      </c>
      <c r="BE150" s="125">
        <f>IF(N150="základná",J150,0)</f>
        <v>0</v>
      </c>
      <c r="BF150" s="125">
        <f>IF(N150="znížená",J150,0)</f>
        <v>0</v>
      </c>
      <c r="BG150" s="125">
        <f>IF(N150="zákl. prenesená",J150,0)</f>
        <v>0</v>
      </c>
      <c r="BH150" s="125">
        <f>IF(N150="zníž. prenesená",J150,0)</f>
        <v>0</v>
      </c>
      <c r="BI150" s="125">
        <f>IF(N150="nulová",J150,0)</f>
        <v>0</v>
      </c>
      <c r="BJ150" s="15" t="s">
        <v>134</v>
      </c>
      <c r="BK150" s="125">
        <f>ROUND(I150*H150,2)</f>
        <v>0</v>
      </c>
      <c r="BL150" s="15" t="s">
        <v>162</v>
      </c>
      <c r="BM150" s="207" t="s">
        <v>172</v>
      </c>
    </row>
    <row r="151" s="2" customFormat="1" ht="21.75" customHeight="1">
      <c r="A151" s="36"/>
      <c r="B151" s="164"/>
      <c r="C151" s="195" t="s">
        <v>78</v>
      </c>
      <c r="D151" s="195" t="s">
        <v>158</v>
      </c>
      <c r="E151" s="196" t="s">
        <v>1321</v>
      </c>
      <c r="F151" s="197" t="s">
        <v>1322</v>
      </c>
      <c r="G151" s="198" t="s">
        <v>346</v>
      </c>
      <c r="H151" s="199">
        <v>13</v>
      </c>
      <c r="I151" s="200"/>
      <c r="J151" s="201">
        <f>ROUND(I151*H151,2)</f>
        <v>0</v>
      </c>
      <c r="K151" s="202"/>
      <c r="L151" s="37"/>
      <c r="M151" s="203" t="s">
        <v>1</v>
      </c>
      <c r="N151" s="204" t="s">
        <v>44</v>
      </c>
      <c r="O151" s="75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7" t="s">
        <v>162</v>
      </c>
      <c r="AT151" s="207" t="s">
        <v>158</v>
      </c>
      <c r="AU151" s="207" t="s">
        <v>86</v>
      </c>
      <c r="AY151" s="15" t="s">
        <v>155</v>
      </c>
      <c r="BE151" s="125">
        <f>IF(N151="základná",J151,0)</f>
        <v>0</v>
      </c>
      <c r="BF151" s="125">
        <f>IF(N151="znížená",J151,0)</f>
        <v>0</v>
      </c>
      <c r="BG151" s="125">
        <f>IF(N151="zákl. prenesená",J151,0)</f>
        <v>0</v>
      </c>
      <c r="BH151" s="125">
        <f>IF(N151="zníž. prenesená",J151,0)</f>
        <v>0</v>
      </c>
      <c r="BI151" s="125">
        <f>IF(N151="nulová",J151,0)</f>
        <v>0</v>
      </c>
      <c r="BJ151" s="15" t="s">
        <v>134</v>
      </c>
      <c r="BK151" s="125">
        <f>ROUND(I151*H151,2)</f>
        <v>0</v>
      </c>
      <c r="BL151" s="15" t="s">
        <v>162</v>
      </c>
      <c r="BM151" s="207" t="s">
        <v>210</v>
      </c>
    </row>
    <row r="152" s="2" customFormat="1" ht="21.75" customHeight="1">
      <c r="A152" s="36"/>
      <c r="B152" s="164"/>
      <c r="C152" s="195" t="s">
        <v>78</v>
      </c>
      <c r="D152" s="195" t="s">
        <v>158</v>
      </c>
      <c r="E152" s="196" t="s">
        <v>1323</v>
      </c>
      <c r="F152" s="197" t="s">
        <v>1324</v>
      </c>
      <c r="G152" s="198" t="s">
        <v>346</v>
      </c>
      <c r="H152" s="199">
        <v>2</v>
      </c>
      <c r="I152" s="200"/>
      <c r="J152" s="201">
        <f>ROUND(I152*H152,2)</f>
        <v>0</v>
      </c>
      <c r="K152" s="202"/>
      <c r="L152" s="37"/>
      <c r="M152" s="203" t="s">
        <v>1</v>
      </c>
      <c r="N152" s="204" t="s">
        <v>44</v>
      </c>
      <c r="O152" s="75"/>
      <c r="P152" s="205">
        <f>O152*H152</f>
        <v>0</v>
      </c>
      <c r="Q152" s="205">
        <v>0</v>
      </c>
      <c r="R152" s="205">
        <f>Q152*H152</f>
        <v>0</v>
      </c>
      <c r="S152" s="205">
        <v>0</v>
      </c>
      <c r="T152" s="20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7" t="s">
        <v>162</v>
      </c>
      <c r="AT152" s="207" t="s">
        <v>158</v>
      </c>
      <c r="AU152" s="207" t="s">
        <v>86</v>
      </c>
      <c r="AY152" s="15" t="s">
        <v>155</v>
      </c>
      <c r="BE152" s="125">
        <f>IF(N152="základná",J152,0)</f>
        <v>0</v>
      </c>
      <c r="BF152" s="125">
        <f>IF(N152="znížená",J152,0)</f>
        <v>0</v>
      </c>
      <c r="BG152" s="125">
        <f>IF(N152="zákl. prenesená",J152,0)</f>
        <v>0</v>
      </c>
      <c r="BH152" s="125">
        <f>IF(N152="zníž. prenesená",J152,0)</f>
        <v>0</v>
      </c>
      <c r="BI152" s="125">
        <f>IF(N152="nulová",J152,0)</f>
        <v>0</v>
      </c>
      <c r="BJ152" s="15" t="s">
        <v>134</v>
      </c>
      <c r="BK152" s="125">
        <f>ROUND(I152*H152,2)</f>
        <v>0</v>
      </c>
      <c r="BL152" s="15" t="s">
        <v>162</v>
      </c>
      <c r="BM152" s="207" t="s">
        <v>202</v>
      </c>
    </row>
    <row r="153" s="2" customFormat="1" ht="21.75" customHeight="1">
      <c r="A153" s="36"/>
      <c r="B153" s="164"/>
      <c r="C153" s="195" t="s">
        <v>78</v>
      </c>
      <c r="D153" s="195" t="s">
        <v>158</v>
      </c>
      <c r="E153" s="196" t="s">
        <v>1325</v>
      </c>
      <c r="F153" s="197" t="s">
        <v>1326</v>
      </c>
      <c r="G153" s="198" t="s">
        <v>346</v>
      </c>
      <c r="H153" s="199">
        <v>4</v>
      </c>
      <c r="I153" s="200"/>
      <c r="J153" s="201">
        <f>ROUND(I153*H153,2)</f>
        <v>0</v>
      </c>
      <c r="K153" s="202"/>
      <c r="L153" s="37"/>
      <c r="M153" s="203" t="s">
        <v>1</v>
      </c>
      <c r="N153" s="204" t="s">
        <v>44</v>
      </c>
      <c r="O153" s="75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7" t="s">
        <v>162</v>
      </c>
      <c r="AT153" s="207" t="s">
        <v>158</v>
      </c>
      <c r="AU153" s="207" t="s">
        <v>86</v>
      </c>
      <c r="AY153" s="15" t="s">
        <v>155</v>
      </c>
      <c r="BE153" s="125">
        <f>IF(N153="základná",J153,0)</f>
        <v>0</v>
      </c>
      <c r="BF153" s="125">
        <f>IF(N153="znížená",J153,0)</f>
        <v>0</v>
      </c>
      <c r="BG153" s="125">
        <f>IF(N153="zákl. prenesená",J153,0)</f>
        <v>0</v>
      </c>
      <c r="BH153" s="125">
        <f>IF(N153="zníž. prenesená",J153,0)</f>
        <v>0</v>
      </c>
      <c r="BI153" s="125">
        <f>IF(N153="nulová",J153,0)</f>
        <v>0</v>
      </c>
      <c r="BJ153" s="15" t="s">
        <v>134</v>
      </c>
      <c r="BK153" s="125">
        <f>ROUND(I153*H153,2)</f>
        <v>0</v>
      </c>
      <c r="BL153" s="15" t="s">
        <v>162</v>
      </c>
      <c r="BM153" s="207" t="s">
        <v>588</v>
      </c>
    </row>
    <row r="154" s="2" customFormat="1" ht="44.25" customHeight="1">
      <c r="A154" s="36"/>
      <c r="B154" s="164"/>
      <c r="C154" s="195" t="s">
        <v>78</v>
      </c>
      <c r="D154" s="195" t="s">
        <v>158</v>
      </c>
      <c r="E154" s="196" t="s">
        <v>1327</v>
      </c>
      <c r="F154" s="197" t="s">
        <v>1328</v>
      </c>
      <c r="G154" s="198" t="s">
        <v>346</v>
      </c>
      <c r="H154" s="199">
        <v>7</v>
      </c>
      <c r="I154" s="200"/>
      <c r="J154" s="201">
        <f>ROUND(I154*H154,2)</f>
        <v>0</v>
      </c>
      <c r="K154" s="202"/>
      <c r="L154" s="37"/>
      <c r="M154" s="203" t="s">
        <v>1</v>
      </c>
      <c r="N154" s="204" t="s">
        <v>44</v>
      </c>
      <c r="O154" s="75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7" t="s">
        <v>162</v>
      </c>
      <c r="AT154" s="207" t="s">
        <v>158</v>
      </c>
      <c r="AU154" s="207" t="s">
        <v>86</v>
      </c>
      <c r="AY154" s="15" t="s">
        <v>155</v>
      </c>
      <c r="BE154" s="125">
        <f>IF(N154="základná",J154,0)</f>
        <v>0</v>
      </c>
      <c r="BF154" s="125">
        <f>IF(N154="znížená",J154,0)</f>
        <v>0</v>
      </c>
      <c r="BG154" s="125">
        <f>IF(N154="zákl. prenesená",J154,0)</f>
        <v>0</v>
      </c>
      <c r="BH154" s="125">
        <f>IF(N154="zníž. prenesená",J154,0)</f>
        <v>0</v>
      </c>
      <c r="BI154" s="125">
        <f>IF(N154="nulová",J154,0)</f>
        <v>0</v>
      </c>
      <c r="BJ154" s="15" t="s">
        <v>134</v>
      </c>
      <c r="BK154" s="125">
        <f>ROUND(I154*H154,2)</f>
        <v>0</v>
      </c>
      <c r="BL154" s="15" t="s">
        <v>162</v>
      </c>
      <c r="BM154" s="207" t="s">
        <v>433</v>
      </c>
    </row>
    <row r="155" s="2" customFormat="1" ht="44.25" customHeight="1">
      <c r="A155" s="36"/>
      <c r="B155" s="164"/>
      <c r="C155" s="195" t="s">
        <v>78</v>
      </c>
      <c r="D155" s="195" t="s">
        <v>158</v>
      </c>
      <c r="E155" s="196" t="s">
        <v>1329</v>
      </c>
      <c r="F155" s="197" t="s">
        <v>1330</v>
      </c>
      <c r="G155" s="198" t="s">
        <v>500</v>
      </c>
      <c r="H155" s="199">
        <v>1</v>
      </c>
      <c r="I155" s="200"/>
      <c r="J155" s="201">
        <f>ROUND(I155*H155,2)</f>
        <v>0</v>
      </c>
      <c r="K155" s="202"/>
      <c r="L155" s="37"/>
      <c r="M155" s="203" t="s">
        <v>1</v>
      </c>
      <c r="N155" s="204" t="s">
        <v>44</v>
      </c>
      <c r="O155" s="75"/>
      <c r="P155" s="205">
        <f>O155*H155</f>
        <v>0</v>
      </c>
      <c r="Q155" s="205">
        <v>0</v>
      </c>
      <c r="R155" s="205">
        <f>Q155*H155</f>
        <v>0</v>
      </c>
      <c r="S155" s="205">
        <v>0</v>
      </c>
      <c r="T155" s="20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7" t="s">
        <v>162</v>
      </c>
      <c r="AT155" s="207" t="s">
        <v>158</v>
      </c>
      <c r="AU155" s="207" t="s">
        <v>86</v>
      </c>
      <c r="AY155" s="15" t="s">
        <v>155</v>
      </c>
      <c r="BE155" s="125">
        <f>IF(N155="základná",J155,0)</f>
        <v>0</v>
      </c>
      <c r="BF155" s="125">
        <f>IF(N155="znížená",J155,0)</f>
        <v>0</v>
      </c>
      <c r="BG155" s="125">
        <f>IF(N155="zákl. prenesená",J155,0)</f>
        <v>0</v>
      </c>
      <c r="BH155" s="125">
        <f>IF(N155="zníž. prenesená",J155,0)</f>
        <v>0</v>
      </c>
      <c r="BI155" s="125">
        <f>IF(N155="nulová",J155,0)</f>
        <v>0</v>
      </c>
      <c r="BJ155" s="15" t="s">
        <v>134</v>
      </c>
      <c r="BK155" s="125">
        <f>ROUND(I155*H155,2)</f>
        <v>0</v>
      </c>
      <c r="BL155" s="15" t="s">
        <v>162</v>
      </c>
      <c r="BM155" s="207" t="s">
        <v>416</v>
      </c>
    </row>
    <row r="156" s="12" customFormat="1" ht="25.92" customHeight="1">
      <c r="A156" s="12"/>
      <c r="B156" s="183"/>
      <c r="C156" s="12"/>
      <c r="D156" s="184" t="s">
        <v>77</v>
      </c>
      <c r="E156" s="185" t="s">
        <v>1331</v>
      </c>
      <c r="F156" s="185" t="s">
        <v>1332</v>
      </c>
      <c r="G156" s="12"/>
      <c r="H156" s="12"/>
      <c r="I156" s="186"/>
      <c r="J156" s="161">
        <f>BK156</f>
        <v>0</v>
      </c>
      <c r="K156" s="12"/>
      <c r="L156" s="183"/>
      <c r="M156" s="187"/>
      <c r="N156" s="188"/>
      <c r="O156" s="188"/>
      <c r="P156" s="189">
        <f>SUM(P157:P163)</f>
        <v>0</v>
      </c>
      <c r="Q156" s="188"/>
      <c r="R156" s="189">
        <f>SUM(R157:R163)</f>
        <v>0</v>
      </c>
      <c r="S156" s="188"/>
      <c r="T156" s="190">
        <f>SUM(T157:T163)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84" t="s">
        <v>86</v>
      </c>
      <c r="AT156" s="191" t="s">
        <v>77</v>
      </c>
      <c r="AU156" s="191" t="s">
        <v>78</v>
      </c>
      <c r="AY156" s="184" t="s">
        <v>155</v>
      </c>
      <c r="BK156" s="192">
        <f>SUM(BK157:BK163)</f>
        <v>0</v>
      </c>
    </row>
    <row r="157" s="2" customFormat="1" ht="21.75" customHeight="1">
      <c r="A157" s="36"/>
      <c r="B157" s="164"/>
      <c r="C157" s="195" t="s">
        <v>78</v>
      </c>
      <c r="D157" s="195" t="s">
        <v>158</v>
      </c>
      <c r="E157" s="196" t="s">
        <v>1333</v>
      </c>
      <c r="F157" s="197" t="s">
        <v>1334</v>
      </c>
      <c r="G157" s="198" t="s">
        <v>346</v>
      </c>
      <c r="H157" s="199">
        <v>3</v>
      </c>
      <c r="I157" s="200"/>
      <c r="J157" s="201">
        <f>ROUND(I157*H157,2)</f>
        <v>0</v>
      </c>
      <c r="K157" s="202"/>
      <c r="L157" s="37"/>
      <c r="M157" s="203" t="s">
        <v>1</v>
      </c>
      <c r="N157" s="204" t="s">
        <v>44</v>
      </c>
      <c r="O157" s="75"/>
      <c r="P157" s="205">
        <f>O157*H157</f>
        <v>0</v>
      </c>
      <c r="Q157" s="205">
        <v>0</v>
      </c>
      <c r="R157" s="205">
        <f>Q157*H157</f>
        <v>0</v>
      </c>
      <c r="S157" s="205">
        <v>0</v>
      </c>
      <c r="T157" s="20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7" t="s">
        <v>162</v>
      </c>
      <c r="AT157" s="207" t="s">
        <v>158</v>
      </c>
      <c r="AU157" s="207" t="s">
        <v>86</v>
      </c>
      <c r="AY157" s="15" t="s">
        <v>155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5" t="s">
        <v>134</v>
      </c>
      <c r="BK157" s="125">
        <f>ROUND(I157*H157,2)</f>
        <v>0</v>
      </c>
      <c r="BL157" s="15" t="s">
        <v>162</v>
      </c>
      <c r="BM157" s="207" t="s">
        <v>426</v>
      </c>
    </row>
    <row r="158" s="2" customFormat="1" ht="21.75" customHeight="1">
      <c r="A158" s="36"/>
      <c r="B158" s="164"/>
      <c r="C158" s="195" t="s">
        <v>78</v>
      </c>
      <c r="D158" s="195" t="s">
        <v>158</v>
      </c>
      <c r="E158" s="196" t="s">
        <v>1335</v>
      </c>
      <c r="F158" s="197" t="s">
        <v>1336</v>
      </c>
      <c r="G158" s="198" t="s">
        <v>346</v>
      </c>
      <c r="H158" s="199">
        <v>8</v>
      </c>
      <c r="I158" s="200"/>
      <c r="J158" s="201">
        <f>ROUND(I158*H158,2)</f>
        <v>0</v>
      </c>
      <c r="K158" s="202"/>
      <c r="L158" s="37"/>
      <c r="M158" s="203" t="s">
        <v>1</v>
      </c>
      <c r="N158" s="204" t="s">
        <v>44</v>
      </c>
      <c r="O158" s="75"/>
      <c r="P158" s="205">
        <f>O158*H158</f>
        <v>0</v>
      </c>
      <c r="Q158" s="205">
        <v>0</v>
      </c>
      <c r="R158" s="205">
        <f>Q158*H158</f>
        <v>0</v>
      </c>
      <c r="S158" s="205">
        <v>0</v>
      </c>
      <c r="T158" s="20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7" t="s">
        <v>162</v>
      </c>
      <c r="AT158" s="207" t="s">
        <v>158</v>
      </c>
      <c r="AU158" s="207" t="s">
        <v>86</v>
      </c>
      <c r="AY158" s="15" t="s">
        <v>155</v>
      </c>
      <c r="BE158" s="125">
        <f>IF(N158="základná",J158,0)</f>
        <v>0</v>
      </c>
      <c r="BF158" s="125">
        <f>IF(N158="znížená",J158,0)</f>
        <v>0</v>
      </c>
      <c r="BG158" s="125">
        <f>IF(N158="zákl. prenesená",J158,0)</f>
        <v>0</v>
      </c>
      <c r="BH158" s="125">
        <f>IF(N158="zníž. prenesená",J158,0)</f>
        <v>0</v>
      </c>
      <c r="BI158" s="125">
        <f>IF(N158="nulová",J158,0)</f>
        <v>0</v>
      </c>
      <c r="BJ158" s="15" t="s">
        <v>134</v>
      </c>
      <c r="BK158" s="125">
        <f>ROUND(I158*H158,2)</f>
        <v>0</v>
      </c>
      <c r="BL158" s="15" t="s">
        <v>162</v>
      </c>
      <c r="BM158" s="207" t="s">
        <v>678</v>
      </c>
    </row>
    <row r="159" s="2" customFormat="1" ht="33" customHeight="1">
      <c r="A159" s="36"/>
      <c r="B159" s="164"/>
      <c r="C159" s="195" t="s">
        <v>78</v>
      </c>
      <c r="D159" s="195" t="s">
        <v>158</v>
      </c>
      <c r="E159" s="196" t="s">
        <v>1337</v>
      </c>
      <c r="F159" s="197" t="s">
        <v>1338</v>
      </c>
      <c r="G159" s="198" t="s">
        <v>346</v>
      </c>
      <c r="H159" s="199">
        <v>6</v>
      </c>
      <c r="I159" s="200"/>
      <c r="J159" s="201">
        <f>ROUND(I159*H159,2)</f>
        <v>0</v>
      </c>
      <c r="K159" s="202"/>
      <c r="L159" s="37"/>
      <c r="M159" s="203" t="s">
        <v>1</v>
      </c>
      <c r="N159" s="204" t="s">
        <v>44</v>
      </c>
      <c r="O159" s="75"/>
      <c r="P159" s="205">
        <f>O159*H159</f>
        <v>0</v>
      </c>
      <c r="Q159" s="205">
        <v>0</v>
      </c>
      <c r="R159" s="205">
        <f>Q159*H159</f>
        <v>0</v>
      </c>
      <c r="S159" s="205">
        <v>0</v>
      </c>
      <c r="T159" s="20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7" t="s">
        <v>162</v>
      </c>
      <c r="AT159" s="207" t="s">
        <v>158</v>
      </c>
      <c r="AU159" s="207" t="s">
        <v>86</v>
      </c>
      <c r="AY159" s="15" t="s">
        <v>155</v>
      </c>
      <c r="BE159" s="125">
        <f>IF(N159="základná",J159,0)</f>
        <v>0</v>
      </c>
      <c r="BF159" s="125">
        <f>IF(N159="znížená",J159,0)</f>
        <v>0</v>
      </c>
      <c r="BG159" s="125">
        <f>IF(N159="zákl. prenesená",J159,0)</f>
        <v>0</v>
      </c>
      <c r="BH159" s="125">
        <f>IF(N159="zníž. prenesená",J159,0)</f>
        <v>0</v>
      </c>
      <c r="BI159" s="125">
        <f>IF(N159="nulová",J159,0)</f>
        <v>0</v>
      </c>
      <c r="BJ159" s="15" t="s">
        <v>134</v>
      </c>
      <c r="BK159" s="125">
        <f>ROUND(I159*H159,2)</f>
        <v>0</v>
      </c>
      <c r="BL159" s="15" t="s">
        <v>162</v>
      </c>
      <c r="BM159" s="207" t="s">
        <v>670</v>
      </c>
    </row>
    <row r="160" s="2" customFormat="1" ht="33" customHeight="1">
      <c r="A160" s="36"/>
      <c r="B160" s="164"/>
      <c r="C160" s="195" t="s">
        <v>78</v>
      </c>
      <c r="D160" s="195" t="s">
        <v>158</v>
      </c>
      <c r="E160" s="196" t="s">
        <v>1339</v>
      </c>
      <c r="F160" s="197" t="s">
        <v>1340</v>
      </c>
      <c r="G160" s="198" t="s">
        <v>346</v>
      </c>
      <c r="H160" s="199">
        <v>6</v>
      </c>
      <c r="I160" s="200"/>
      <c r="J160" s="201">
        <f>ROUND(I160*H160,2)</f>
        <v>0</v>
      </c>
      <c r="K160" s="202"/>
      <c r="L160" s="37"/>
      <c r="M160" s="203" t="s">
        <v>1</v>
      </c>
      <c r="N160" s="204" t="s">
        <v>44</v>
      </c>
      <c r="O160" s="75"/>
      <c r="P160" s="205">
        <f>O160*H160</f>
        <v>0</v>
      </c>
      <c r="Q160" s="205">
        <v>0</v>
      </c>
      <c r="R160" s="205">
        <f>Q160*H160</f>
        <v>0</v>
      </c>
      <c r="S160" s="205">
        <v>0</v>
      </c>
      <c r="T160" s="20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7" t="s">
        <v>162</v>
      </c>
      <c r="AT160" s="207" t="s">
        <v>158</v>
      </c>
      <c r="AU160" s="207" t="s">
        <v>86</v>
      </c>
      <c r="AY160" s="15" t="s">
        <v>155</v>
      </c>
      <c r="BE160" s="125">
        <f>IF(N160="základná",J160,0)</f>
        <v>0</v>
      </c>
      <c r="BF160" s="125">
        <f>IF(N160="znížená",J160,0)</f>
        <v>0</v>
      </c>
      <c r="BG160" s="125">
        <f>IF(N160="zákl. prenesená",J160,0)</f>
        <v>0</v>
      </c>
      <c r="BH160" s="125">
        <f>IF(N160="zníž. prenesená",J160,0)</f>
        <v>0</v>
      </c>
      <c r="BI160" s="125">
        <f>IF(N160="nulová",J160,0)</f>
        <v>0</v>
      </c>
      <c r="BJ160" s="15" t="s">
        <v>134</v>
      </c>
      <c r="BK160" s="125">
        <f>ROUND(I160*H160,2)</f>
        <v>0</v>
      </c>
      <c r="BL160" s="15" t="s">
        <v>162</v>
      </c>
      <c r="BM160" s="207" t="s">
        <v>723</v>
      </c>
    </row>
    <row r="161" s="2" customFormat="1" ht="21.75" customHeight="1">
      <c r="A161" s="36"/>
      <c r="B161" s="164"/>
      <c r="C161" s="195" t="s">
        <v>78</v>
      </c>
      <c r="D161" s="195" t="s">
        <v>158</v>
      </c>
      <c r="E161" s="196" t="s">
        <v>1341</v>
      </c>
      <c r="F161" s="197" t="s">
        <v>1342</v>
      </c>
      <c r="G161" s="198" t="s">
        <v>346</v>
      </c>
      <c r="H161" s="199">
        <v>4</v>
      </c>
      <c r="I161" s="200"/>
      <c r="J161" s="201">
        <f>ROUND(I161*H161,2)</f>
        <v>0</v>
      </c>
      <c r="K161" s="202"/>
      <c r="L161" s="37"/>
      <c r="M161" s="203" t="s">
        <v>1</v>
      </c>
      <c r="N161" s="204" t="s">
        <v>44</v>
      </c>
      <c r="O161" s="75"/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7" t="s">
        <v>162</v>
      </c>
      <c r="AT161" s="207" t="s">
        <v>158</v>
      </c>
      <c r="AU161" s="207" t="s">
        <v>86</v>
      </c>
      <c r="AY161" s="15" t="s">
        <v>155</v>
      </c>
      <c r="BE161" s="125">
        <f>IF(N161="základná",J161,0)</f>
        <v>0</v>
      </c>
      <c r="BF161" s="125">
        <f>IF(N161="znížená",J161,0)</f>
        <v>0</v>
      </c>
      <c r="BG161" s="125">
        <f>IF(N161="zákl. prenesená",J161,0)</f>
        <v>0</v>
      </c>
      <c r="BH161" s="125">
        <f>IF(N161="zníž. prenesená",J161,0)</f>
        <v>0</v>
      </c>
      <c r="BI161" s="125">
        <f>IF(N161="nulová",J161,0)</f>
        <v>0</v>
      </c>
      <c r="BJ161" s="15" t="s">
        <v>134</v>
      </c>
      <c r="BK161" s="125">
        <f>ROUND(I161*H161,2)</f>
        <v>0</v>
      </c>
      <c r="BL161" s="15" t="s">
        <v>162</v>
      </c>
      <c r="BM161" s="207" t="s">
        <v>763</v>
      </c>
    </row>
    <row r="162" s="2" customFormat="1" ht="16.5" customHeight="1">
      <c r="A162" s="36"/>
      <c r="B162" s="164"/>
      <c r="C162" s="195" t="s">
        <v>78</v>
      </c>
      <c r="D162" s="195" t="s">
        <v>158</v>
      </c>
      <c r="E162" s="196" t="s">
        <v>1343</v>
      </c>
      <c r="F162" s="197" t="s">
        <v>1344</v>
      </c>
      <c r="G162" s="198" t="s">
        <v>346</v>
      </c>
      <c r="H162" s="199">
        <v>1</v>
      </c>
      <c r="I162" s="200"/>
      <c r="J162" s="201">
        <f>ROUND(I162*H162,2)</f>
        <v>0</v>
      </c>
      <c r="K162" s="202"/>
      <c r="L162" s="37"/>
      <c r="M162" s="203" t="s">
        <v>1</v>
      </c>
      <c r="N162" s="204" t="s">
        <v>44</v>
      </c>
      <c r="O162" s="75"/>
      <c r="P162" s="205">
        <f>O162*H162</f>
        <v>0</v>
      </c>
      <c r="Q162" s="205">
        <v>0</v>
      </c>
      <c r="R162" s="205">
        <f>Q162*H162</f>
        <v>0</v>
      </c>
      <c r="S162" s="205">
        <v>0</v>
      </c>
      <c r="T162" s="20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7" t="s">
        <v>162</v>
      </c>
      <c r="AT162" s="207" t="s">
        <v>158</v>
      </c>
      <c r="AU162" s="207" t="s">
        <v>86</v>
      </c>
      <c r="AY162" s="15" t="s">
        <v>155</v>
      </c>
      <c r="BE162" s="125">
        <f>IF(N162="základná",J162,0)</f>
        <v>0</v>
      </c>
      <c r="BF162" s="125">
        <f>IF(N162="znížená",J162,0)</f>
        <v>0</v>
      </c>
      <c r="BG162" s="125">
        <f>IF(N162="zákl. prenesená",J162,0)</f>
        <v>0</v>
      </c>
      <c r="BH162" s="125">
        <f>IF(N162="zníž. prenesená",J162,0)</f>
        <v>0</v>
      </c>
      <c r="BI162" s="125">
        <f>IF(N162="nulová",J162,0)</f>
        <v>0</v>
      </c>
      <c r="BJ162" s="15" t="s">
        <v>134</v>
      </c>
      <c r="BK162" s="125">
        <f>ROUND(I162*H162,2)</f>
        <v>0</v>
      </c>
      <c r="BL162" s="15" t="s">
        <v>162</v>
      </c>
      <c r="BM162" s="207" t="s">
        <v>1061</v>
      </c>
    </row>
    <row r="163" s="2" customFormat="1" ht="16.5" customHeight="1">
      <c r="A163" s="36"/>
      <c r="B163" s="164"/>
      <c r="C163" s="195" t="s">
        <v>78</v>
      </c>
      <c r="D163" s="195" t="s">
        <v>158</v>
      </c>
      <c r="E163" s="196" t="s">
        <v>1345</v>
      </c>
      <c r="F163" s="197" t="s">
        <v>1346</v>
      </c>
      <c r="G163" s="198" t="s">
        <v>346</v>
      </c>
      <c r="H163" s="199">
        <v>100</v>
      </c>
      <c r="I163" s="200"/>
      <c r="J163" s="201">
        <f>ROUND(I163*H163,2)</f>
        <v>0</v>
      </c>
      <c r="K163" s="202"/>
      <c r="L163" s="37"/>
      <c r="M163" s="203" t="s">
        <v>1</v>
      </c>
      <c r="N163" s="204" t="s">
        <v>44</v>
      </c>
      <c r="O163" s="75"/>
      <c r="P163" s="205">
        <f>O163*H163</f>
        <v>0</v>
      </c>
      <c r="Q163" s="205">
        <v>0</v>
      </c>
      <c r="R163" s="205">
        <f>Q163*H163</f>
        <v>0</v>
      </c>
      <c r="S163" s="205">
        <v>0</v>
      </c>
      <c r="T163" s="20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7" t="s">
        <v>162</v>
      </c>
      <c r="AT163" s="207" t="s">
        <v>158</v>
      </c>
      <c r="AU163" s="207" t="s">
        <v>86</v>
      </c>
      <c r="AY163" s="15" t="s">
        <v>155</v>
      </c>
      <c r="BE163" s="125">
        <f>IF(N163="základná",J163,0)</f>
        <v>0</v>
      </c>
      <c r="BF163" s="125">
        <f>IF(N163="znížená",J163,0)</f>
        <v>0</v>
      </c>
      <c r="BG163" s="125">
        <f>IF(N163="zákl. prenesená",J163,0)</f>
        <v>0</v>
      </c>
      <c r="BH163" s="125">
        <f>IF(N163="zníž. prenesená",J163,0)</f>
        <v>0</v>
      </c>
      <c r="BI163" s="125">
        <f>IF(N163="nulová",J163,0)</f>
        <v>0</v>
      </c>
      <c r="BJ163" s="15" t="s">
        <v>134</v>
      </c>
      <c r="BK163" s="125">
        <f>ROUND(I163*H163,2)</f>
        <v>0</v>
      </c>
      <c r="BL163" s="15" t="s">
        <v>162</v>
      </c>
      <c r="BM163" s="207" t="s">
        <v>779</v>
      </c>
    </row>
    <row r="164" s="12" customFormat="1" ht="25.92" customHeight="1">
      <c r="A164" s="12"/>
      <c r="B164" s="183"/>
      <c r="C164" s="12"/>
      <c r="D164" s="184" t="s">
        <v>77</v>
      </c>
      <c r="E164" s="185" t="s">
        <v>1347</v>
      </c>
      <c r="F164" s="185" t="s">
        <v>1348</v>
      </c>
      <c r="G164" s="12"/>
      <c r="H164" s="12"/>
      <c r="I164" s="186"/>
      <c r="J164" s="161">
        <f>BK164</f>
        <v>0</v>
      </c>
      <c r="K164" s="12"/>
      <c r="L164" s="183"/>
      <c r="M164" s="187"/>
      <c r="N164" s="188"/>
      <c r="O164" s="188"/>
      <c r="P164" s="189">
        <f>SUM(P165:P171)</f>
        <v>0</v>
      </c>
      <c r="Q164" s="188"/>
      <c r="R164" s="189">
        <f>SUM(R165:R171)</f>
        <v>0</v>
      </c>
      <c r="S164" s="188"/>
      <c r="T164" s="190">
        <f>SUM(T165:T171)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84" t="s">
        <v>86</v>
      </c>
      <c r="AT164" s="191" t="s">
        <v>77</v>
      </c>
      <c r="AU164" s="191" t="s">
        <v>78</v>
      </c>
      <c r="AY164" s="184" t="s">
        <v>155</v>
      </c>
      <c r="BK164" s="192">
        <f>SUM(BK165:BK171)</f>
        <v>0</v>
      </c>
    </row>
    <row r="165" s="2" customFormat="1" ht="21.75" customHeight="1">
      <c r="A165" s="36"/>
      <c r="B165" s="164"/>
      <c r="C165" s="195" t="s">
        <v>78</v>
      </c>
      <c r="D165" s="195" t="s">
        <v>158</v>
      </c>
      <c r="E165" s="196" t="s">
        <v>1349</v>
      </c>
      <c r="F165" s="197" t="s">
        <v>1350</v>
      </c>
      <c r="G165" s="198" t="s">
        <v>346</v>
      </c>
      <c r="H165" s="199">
        <v>45</v>
      </c>
      <c r="I165" s="200"/>
      <c r="J165" s="201">
        <f>ROUND(I165*H165,2)</f>
        <v>0</v>
      </c>
      <c r="K165" s="202"/>
      <c r="L165" s="37"/>
      <c r="M165" s="203" t="s">
        <v>1</v>
      </c>
      <c r="N165" s="204" t="s">
        <v>44</v>
      </c>
      <c r="O165" s="75"/>
      <c r="P165" s="205">
        <f>O165*H165</f>
        <v>0</v>
      </c>
      <c r="Q165" s="205">
        <v>0</v>
      </c>
      <c r="R165" s="205">
        <f>Q165*H165</f>
        <v>0</v>
      </c>
      <c r="S165" s="205">
        <v>0</v>
      </c>
      <c r="T165" s="20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7" t="s">
        <v>162</v>
      </c>
      <c r="AT165" s="207" t="s">
        <v>158</v>
      </c>
      <c r="AU165" s="207" t="s">
        <v>86</v>
      </c>
      <c r="AY165" s="15" t="s">
        <v>155</v>
      </c>
      <c r="BE165" s="125">
        <f>IF(N165="základná",J165,0)</f>
        <v>0</v>
      </c>
      <c r="BF165" s="125">
        <f>IF(N165="znížená",J165,0)</f>
        <v>0</v>
      </c>
      <c r="BG165" s="125">
        <f>IF(N165="zákl. prenesená",J165,0)</f>
        <v>0</v>
      </c>
      <c r="BH165" s="125">
        <f>IF(N165="zníž. prenesená",J165,0)</f>
        <v>0</v>
      </c>
      <c r="BI165" s="125">
        <f>IF(N165="nulová",J165,0)</f>
        <v>0</v>
      </c>
      <c r="BJ165" s="15" t="s">
        <v>134</v>
      </c>
      <c r="BK165" s="125">
        <f>ROUND(I165*H165,2)</f>
        <v>0</v>
      </c>
      <c r="BL165" s="15" t="s">
        <v>162</v>
      </c>
      <c r="BM165" s="207" t="s">
        <v>841</v>
      </c>
    </row>
    <row r="166" s="2" customFormat="1" ht="33" customHeight="1">
      <c r="A166" s="36"/>
      <c r="B166" s="164"/>
      <c r="C166" s="195" t="s">
        <v>78</v>
      </c>
      <c r="D166" s="195" t="s">
        <v>158</v>
      </c>
      <c r="E166" s="196" t="s">
        <v>1351</v>
      </c>
      <c r="F166" s="197" t="s">
        <v>1352</v>
      </c>
      <c r="G166" s="198" t="s">
        <v>346</v>
      </c>
      <c r="H166" s="199">
        <v>2</v>
      </c>
      <c r="I166" s="200"/>
      <c r="J166" s="201">
        <f>ROUND(I166*H166,2)</f>
        <v>0</v>
      </c>
      <c r="K166" s="202"/>
      <c r="L166" s="37"/>
      <c r="M166" s="203" t="s">
        <v>1</v>
      </c>
      <c r="N166" s="204" t="s">
        <v>44</v>
      </c>
      <c r="O166" s="75"/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7" t="s">
        <v>162</v>
      </c>
      <c r="AT166" s="207" t="s">
        <v>158</v>
      </c>
      <c r="AU166" s="207" t="s">
        <v>86</v>
      </c>
      <c r="AY166" s="15" t="s">
        <v>155</v>
      </c>
      <c r="BE166" s="125">
        <f>IF(N166="základná",J166,0)</f>
        <v>0</v>
      </c>
      <c r="BF166" s="125">
        <f>IF(N166="znížená",J166,0)</f>
        <v>0</v>
      </c>
      <c r="BG166" s="125">
        <f>IF(N166="zákl. prenesená",J166,0)</f>
        <v>0</v>
      </c>
      <c r="BH166" s="125">
        <f>IF(N166="zníž. prenesená",J166,0)</f>
        <v>0</v>
      </c>
      <c r="BI166" s="125">
        <f>IF(N166="nulová",J166,0)</f>
        <v>0</v>
      </c>
      <c r="BJ166" s="15" t="s">
        <v>134</v>
      </c>
      <c r="BK166" s="125">
        <f>ROUND(I166*H166,2)</f>
        <v>0</v>
      </c>
      <c r="BL166" s="15" t="s">
        <v>162</v>
      </c>
      <c r="BM166" s="207" t="s">
        <v>849</v>
      </c>
    </row>
    <row r="167" s="2" customFormat="1" ht="16.5" customHeight="1">
      <c r="A167" s="36"/>
      <c r="B167" s="164"/>
      <c r="C167" s="195" t="s">
        <v>78</v>
      </c>
      <c r="D167" s="195" t="s">
        <v>158</v>
      </c>
      <c r="E167" s="196" t="s">
        <v>1353</v>
      </c>
      <c r="F167" s="197" t="s">
        <v>1354</v>
      </c>
      <c r="G167" s="198" t="s">
        <v>346</v>
      </c>
      <c r="H167" s="199">
        <v>2</v>
      </c>
      <c r="I167" s="200"/>
      <c r="J167" s="201">
        <f>ROUND(I167*H167,2)</f>
        <v>0</v>
      </c>
      <c r="K167" s="202"/>
      <c r="L167" s="37"/>
      <c r="M167" s="203" t="s">
        <v>1</v>
      </c>
      <c r="N167" s="204" t="s">
        <v>44</v>
      </c>
      <c r="O167" s="75"/>
      <c r="P167" s="205">
        <f>O167*H167</f>
        <v>0</v>
      </c>
      <c r="Q167" s="205">
        <v>0</v>
      </c>
      <c r="R167" s="205">
        <f>Q167*H167</f>
        <v>0</v>
      </c>
      <c r="S167" s="205">
        <v>0</v>
      </c>
      <c r="T167" s="20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7" t="s">
        <v>162</v>
      </c>
      <c r="AT167" s="207" t="s">
        <v>158</v>
      </c>
      <c r="AU167" s="207" t="s">
        <v>86</v>
      </c>
      <c r="AY167" s="15" t="s">
        <v>155</v>
      </c>
      <c r="BE167" s="125">
        <f>IF(N167="základná",J167,0)</f>
        <v>0</v>
      </c>
      <c r="BF167" s="125">
        <f>IF(N167="znížená",J167,0)</f>
        <v>0</v>
      </c>
      <c r="BG167" s="125">
        <f>IF(N167="zákl. prenesená",J167,0)</f>
        <v>0</v>
      </c>
      <c r="BH167" s="125">
        <f>IF(N167="zníž. prenesená",J167,0)</f>
        <v>0</v>
      </c>
      <c r="BI167" s="125">
        <f>IF(N167="nulová",J167,0)</f>
        <v>0</v>
      </c>
      <c r="BJ167" s="15" t="s">
        <v>134</v>
      </c>
      <c r="BK167" s="125">
        <f>ROUND(I167*H167,2)</f>
        <v>0</v>
      </c>
      <c r="BL167" s="15" t="s">
        <v>162</v>
      </c>
      <c r="BM167" s="207" t="s">
        <v>372</v>
      </c>
    </row>
    <row r="168" s="2" customFormat="1" ht="16.5" customHeight="1">
      <c r="A168" s="36"/>
      <c r="B168" s="164"/>
      <c r="C168" s="195" t="s">
        <v>78</v>
      </c>
      <c r="D168" s="195" t="s">
        <v>158</v>
      </c>
      <c r="E168" s="196" t="s">
        <v>1355</v>
      </c>
      <c r="F168" s="197" t="s">
        <v>1356</v>
      </c>
      <c r="G168" s="198" t="s">
        <v>346</v>
      </c>
      <c r="H168" s="199">
        <v>1</v>
      </c>
      <c r="I168" s="200"/>
      <c r="J168" s="201">
        <f>ROUND(I168*H168,2)</f>
        <v>0</v>
      </c>
      <c r="K168" s="202"/>
      <c r="L168" s="37"/>
      <c r="M168" s="203" t="s">
        <v>1</v>
      </c>
      <c r="N168" s="204" t="s">
        <v>44</v>
      </c>
      <c r="O168" s="75"/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7" t="s">
        <v>162</v>
      </c>
      <c r="AT168" s="207" t="s">
        <v>158</v>
      </c>
      <c r="AU168" s="207" t="s">
        <v>86</v>
      </c>
      <c r="AY168" s="15" t="s">
        <v>155</v>
      </c>
      <c r="BE168" s="125">
        <f>IF(N168="základná",J168,0)</f>
        <v>0</v>
      </c>
      <c r="BF168" s="125">
        <f>IF(N168="znížená",J168,0)</f>
        <v>0</v>
      </c>
      <c r="BG168" s="125">
        <f>IF(N168="zákl. prenesená",J168,0)</f>
        <v>0</v>
      </c>
      <c r="BH168" s="125">
        <f>IF(N168="zníž. prenesená",J168,0)</f>
        <v>0</v>
      </c>
      <c r="BI168" s="125">
        <f>IF(N168="nulová",J168,0)</f>
        <v>0</v>
      </c>
      <c r="BJ168" s="15" t="s">
        <v>134</v>
      </c>
      <c r="BK168" s="125">
        <f>ROUND(I168*H168,2)</f>
        <v>0</v>
      </c>
      <c r="BL168" s="15" t="s">
        <v>162</v>
      </c>
      <c r="BM168" s="207" t="s">
        <v>825</v>
      </c>
    </row>
    <row r="169" s="2" customFormat="1" ht="16.5" customHeight="1">
      <c r="A169" s="36"/>
      <c r="B169" s="164"/>
      <c r="C169" s="195" t="s">
        <v>78</v>
      </c>
      <c r="D169" s="195" t="s">
        <v>158</v>
      </c>
      <c r="E169" s="196" t="s">
        <v>1357</v>
      </c>
      <c r="F169" s="197" t="s">
        <v>1358</v>
      </c>
      <c r="G169" s="198" t="s">
        <v>346</v>
      </c>
      <c r="H169" s="199">
        <v>8</v>
      </c>
      <c r="I169" s="200"/>
      <c r="J169" s="201">
        <f>ROUND(I169*H169,2)</f>
        <v>0</v>
      </c>
      <c r="K169" s="202"/>
      <c r="L169" s="37"/>
      <c r="M169" s="203" t="s">
        <v>1</v>
      </c>
      <c r="N169" s="204" t="s">
        <v>44</v>
      </c>
      <c r="O169" s="75"/>
      <c r="P169" s="205">
        <f>O169*H169</f>
        <v>0</v>
      </c>
      <c r="Q169" s="205">
        <v>0</v>
      </c>
      <c r="R169" s="205">
        <f>Q169*H169</f>
        <v>0</v>
      </c>
      <c r="S169" s="205">
        <v>0</v>
      </c>
      <c r="T169" s="20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7" t="s">
        <v>162</v>
      </c>
      <c r="AT169" s="207" t="s">
        <v>158</v>
      </c>
      <c r="AU169" s="207" t="s">
        <v>86</v>
      </c>
      <c r="AY169" s="15" t="s">
        <v>155</v>
      </c>
      <c r="BE169" s="125">
        <f>IF(N169="základná",J169,0)</f>
        <v>0</v>
      </c>
      <c r="BF169" s="125">
        <f>IF(N169="znížená",J169,0)</f>
        <v>0</v>
      </c>
      <c r="BG169" s="125">
        <f>IF(N169="zákl. prenesená",J169,0)</f>
        <v>0</v>
      </c>
      <c r="BH169" s="125">
        <f>IF(N169="zníž. prenesená",J169,0)</f>
        <v>0</v>
      </c>
      <c r="BI169" s="125">
        <f>IF(N169="nulová",J169,0)</f>
        <v>0</v>
      </c>
      <c r="BJ169" s="15" t="s">
        <v>134</v>
      </c>
      <c r="BK169" s="125">
        <f>ROUND(I169*H169,2)</f>
        <v>0</v>
      </c>
      <c r="BL169" s="15" t="s">
        <v>162</v>
      </c>
      <c r="BM169" s="207" t="s">
        <v>833</v>
      </c>
    </row>
    <row r="170" s="2" customFormat="1" ht="16.5" customHeight="1">
      <c r="A170" s="36"/>
      <c r="B170" s="164"/>
      <c r="C170" s="195" t="s">
        <v>78</v>
      </c>
      <c r="D170" s="195" t="s">
        <v>158</v>
      </c>
      <c r="E170" s="196" t="s">
        <v>1345</v>
      </c>
      <c r="F170" s="197" t="s">
        <v>1346</v>
      </c>
      <c r="G170" s="198" t="s">
        <v>346</v>
      </c>
      <c r="H170" s="199">
        <v>30</v>
      </c>
      <c r="I170" s="200"/>
      <c r="J170" s="201">
        <f>ROUND(I170*H170,2)</f>
        <v>0</v>
      </c>
      <c r="K170" s="202"/>
      <c r="L170" s="37"/>
      <c r="M170" s="203" t="s">
        <v>1</v>
      </c>
      <c r="N170" s="204" t="s">
        <v>44</v>
      </c>
      <c r="O170" s="75"/>
      <c r="P170" s="205">
        <f>O170*H170</f>
        <v>0</v>
      </c>
      <c r="Q170" s="205">
        <v>0</v>
      </c>
      <c r="R170" s="205">
        <f>Q170*H170</f>
        <v>0</v>
      </c>
      <c r="S170" s="205">
        <v>0</v>
      </c>
      <c r="T170" s="20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7" t="s">
        <v>162</v>
      </c>
      <c r="AT170" s="207" t="s">
        <v>158</v>
      </c>
      <c r="AU170" s="207" t="s">
        <v>86</v>
      </c>
      <c r="AY170" s="15" t="s">
        <v>155</v>
      </c>
      <c r="BE170" s="125">
        <f>IF(N170="základná",J170,0)</f>
        <v>0</v>
      </c>
      <c r="BF170" s="125">
        <f>IF(N170="znížená",J170,0)</f>
        <v>0</v>
      </c>
      <c r="BG170" s="125">
        <f>IF(N170="zákl. prenesená",J170,0)</f>
        <v>0</v>
      </c>
      <c r="BH170" s="125">
        <f>IF(N170="zníž. prenesená",J170,0)</f>
        <v>0</v>
      </c>
      <c r="BI170" s="125">
        <f>IF(N170="nulová",J170,0)</f>
        <v>0</v>
      </c>
      <c r="BJ170" s="15" t="s">
        <v>134</v>
      </c>
      <c r="BK170" s="125">
        <f>ROUND(I170*H170,2)</f>
        <v>0</v>
      </c>
      <c r="BL170" s="15" t="s">
        <v>162</v>
      </c>
      <c r="BM170" s="207" t="s">
        <v>783</v>
      </c>
    </row>
    <row r="171" s="2" customFormat="1" ht="21.75" customHeight="1">
      <c r="A171" s="36"/>
      <c r="B171" s="164"/>
      <c r="C171" s="195" t="s">
        <v>78</v>
      </c>
      <c r="D171" s="195" t="s">
        <v>158</v>
      </c>
      <c r="E171" s="196" t="s">
        <v>1359</v>
      </c>
      <c r="F171" s="197" t="s">
        <v>1360</v>
      </c>
      <c r="G171" s="198" t="s">
        <v>346</v>
      </c>
      <c r="H171" s="199">
        <v>6</v>
      </c>
      <c r="I171" s="200"/>
      <c r="J171" s="201">
        <f>ROUND(I171*H171,2)</f>
        <v>0</v>
      </c>
      <c r="K171" s="202"/>
      <c r="L171" s="37"/>
      <c r="M171" s="203" t="s">
        <v>1</v>
      </c>
      <c r="N171" s="204" t="s">
        <v>44</v>
      </c>
      <c r="O171" s="75"/>
      <c r="P171" s="205">
        <f>O171*H171</f>
        <v>0</v>
      </c>
      <c r="Q171" s="205">
        <v>0</v>
      </c>
      <c r="R171" s="205">
        <f>Q171*H171</f>
        <v>0</v>
      </c>
      <c r="S171" s="205">
        <v>0</v>
      </c>
      <c r="T171" s="20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7" t="s">
        <v>162</v>
      </c>
      <c r="AT171" s="207" t="s">
        <v>158</v>
      </c>
      <c r="AU171" s="207" t="s">
        <v>86</v>
      </c>
      <c r="AY171" s="15" t="s">
        <v>155</v>
      </c>
      <c r="BE171" s="125">
        <f>IF(N171="základná",J171,0)</f>
        <v>0</v>
      </c>
      <c r="BF171" s="125">
        <f>IF(N171="znížená",J171,0)</f>
        <v>0</v>
      </c>
      <c r="BG171" s="125">
        <f>IF(N171="zákl. prenesená",J171,0)</f>
        <v>0</v>
      </c>
      <c r="BH171" s="125">
        <f>IF(N171="zníž. prenesená",J171,0)</f>
        <v>0</v>
      </c>
      <c r="BI171" s="125">
        <f>IF(N171="nulová",J171,0)</f>
        <v>0</v>
      </c>
      <c r="BJ171" s="15" t="s">
        <v>134</v>
      </c>
      <c r="BK171" s="125">
        <f>ROUND(I171*H171,2)</f>
        <v>0</v>
      </c>
      <c r="BL171" s="15" t="s">
        <v>162</v>
      </c>
      <c r="BM171" s="207" t="s">
        <v>753</v>
      </c>
    </row>
    <row r="172" s="12" customFormat="1" ht="25.92" customHeight="1">
      <c r="A172" s="12"/>
      <c r="B172" s="183"/>
      <c r="C172" s="12"/>
      <c r="D172" s="184" t="s">
        <v>77</v>
      </c>
      <c r="E172" s="185" t="s">
        <v>1361</v>
      </c>
      <c r="F172" s="185" t="s">
        <v>1362</v>
      </c>
      <c r="G172" s="12"/>
      <c r="H172" s="12"/>
      <c r="I172" s="186"/>
      <c r="J172" s="161">
        <f>BK172</f>
        <v>0</v>
      </c>
      <c r="K172" s="12"/>
      <c r="L172" s="183"/>
      <c r="M172" s="187"/>
      <c r="N172" s="188"/>
      <c r="O172" s="188"/>
      <c r="P172" s="189">
        <f>SUM(P173:P199)</f>
        <v>0</v>
      </c>
      <c r="Q172" s="188"/>
      <c r="R172" s="189">
        <f>SUM(R173:R199)</f>
        <v>0</v>
      </c>
      <c r="S172" s="188"/>
      <c r="T172" s="190">
        <f>SUM(T173:T199)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84" t="s">
        <v>86</v>
      </c>
      <c r="AT172" s="191" t="s">
        <v>77</v>
      </c>
      <c r="AU172" s="191" t="s">
        <v>78</v>
      </c>
      <c r="AY172" s="184" t="s">
        <v>155</v>
      </c>
      <c r="BK172" s="192">
        <f>SUM(BK173:BK199)</f>
        <v>0</v>
      </c>
    </row>
    <row r="173" s="2" customFormat="1" ht="16.5" customHeight="1">
      <c r="A173" s="36"/>
      <c r="B173" s="164"/>
      <c r="C173" s="195" t="s">
        <v>78</v>
      </c>
      <c r="D173" s="195" t="s">
        <v>158</v>
      </c>
      <c r="E173" s="196" t="s">
        <v>1363</v>
      </c>
      <c r="F173" s="197" t="s">
        <v>1364</v>
      </c>
      <c r="G173" s="198" t="s">
        <v>346</v>
      </c>
      <c r="H173" s="199">
        <v>3</v>
      </c>
      <c r="I173" s="200"/>
      <c r="J173" s="201">
        <f>ROUND(I173*H173,2)</f>
        <v>0</v>
      </c>
      <c r="K173" s="202"/>
      <c r="L173" s="37"/>
      <c r="M173" s="203" t="s">
        <v>1</v>
      </c>
      <c r="N173" s="204" t="s">
        <v>44</v>
      </c>
      <c r="O173" s="75"/>
      <c r="P173" s="205">
        <f>O173*H173</f>
        <v>0</v>
      </c>
      <c r="Q173" s="205">
        <v>0</v>
      </c>
      <c r="R173" s="205">
        <f>Q173*H173</f>
        <v>0</v>
      </c>
      <c r="S173" s="205">
        <v>0</v>
      </c>
      <c r="T173" s="20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7" t="s">
        <v>162</v>
      </c>
      <c r="AT173" s="207" t="s">
        <v>158</v>
      </c>
      <c r="AU173" s="207" t="s">
        <v>86</v>
      </c>
      <c r="AY173" s="15" t="s">
        <v>155</v>
      </c>
      <c r="BE173" s="125">
        <f>IF(N173="základná",J173,0)</f>
        <v>0</v>
      </c>
      <c r="BF173" s="125">
        <f>IF(N173="znížená",J173,0)</f>
        <v>0</v>
      </c>
      <c r="BG173" s="125">
        <f>IF(N173="zákl. prenesená",J173,0)</f>
        <v>0</v>
      </c>
      <c r="BH173" s="125">
        <f>IF(N173="zníž. prenesená",J173,0)</f>
        <v>0</v>
      </c>
      <c r="BI173" s="125">
        <f>IF(N173="nulová",J173,0)</f>
        <v>0</v>
      </c>
      <c r="BJ173" s="15" t="s">
        <v>134</v>
      </c>
      <c r="BK173" s="125">
        <f>ROUND(I173*H173,2)</f>
        <v>0</v>
      </c>
      <c r="BL173" s="15" t="s">
        <v>162</v>
      </c>
      <c r="BM173" s="207" t="s">
        <v>711</v>
      </c>
    </row>
    <row r="174" s="2" customFormat="1" ht="16.5" customHeight="1">
      <c r="A174" s="36"/>
      <c r="B174" s="164"/>
      <c r="C174" s="195" t="s">
        <v>78</v>
      </c>
      <c r="D174" s="195" t="s">
        <v>158</v>
      </c>
      <c r="E174" s="196" t="s">
        <v>1365</v>
      </c>
      <c r="F174" s="197" t="s">
        <v>1366</v>
      </c>
      <c r="G174" s="198" t="s">
        <v>346</v>
      </c>
      <c r="H174" s="199">
        <v>17</v>
      </c>
      <c r="I174" s="200"/>
      <c r="J174" s="201">
        <f>ROUND(I174*H174,2)</f>
        <v>0</v>
      </c>
      <c r="K174" s="202"/>
      <c r="L174" s="37"/>
      <c r="M174" s="203" t="s">
        <v>1</v>
      </c>
      <c r="N174" s="204" t="s">
        <v>44</v>
      </c>
      <c r="O174" s="75"/>
      <c r="P174" s="205">
        <f>O174*H174</f>
        <v>0</v>
      </c>
      <c r="Q174" s="205">
        <v>0</v>
      </c>
      <c r="R174" s="205">
        <f>Q174*H174</f>
        <v>0</v>
      </c>
      <c r="S174" s="205">
        <v>0</v>
      </c>
      <c r="T174" s="20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7" t="s">
        <v>162</v>
      </c>
      <c r="AT174" s="207" t="s">
        <v>158</v>
      </c>
      <c r="AU174" s="207" t="s">
        <v>86</v>
      </c>
      <c r="AY174" s="15" t="s">
        <v>155</v>
      </c>
      <c r="BE174" s="125">
        <f>IF(N174="základná",J174,0)</f>
        <v>0</v>
      </c>
      <c r="BF174" s="125">
        <f>IF(N174="znížená",J174,0)</f>
        <v>0</v>
      </c>
      <c r="BG174" s="125">
        <f>IF(N174="zákl. prenesená",J174,0)</f>
        <v>0</v>
      </c>
      <c r="BH174" s="125">
        <f>IF(N174="zníž. prenesená",J174,0)</f>
        <v>0</v>
      </c>
      <c r="BI174" s="125">
        <f>IF(N174="nulová",J174,0)</f>
        <v>0</v>
      </c>
      <c r="BJ174" s="15" t="s">
        <v>134</v>
      </c>
      <c r="BK174" s="125">
        <f>ROUND(I174*H174,2)</f>
        <v>0</v>
      </c>
      <c r="BL174" s="15" t="s">
        <v>162</v>
      </c>
      <c r="BM174" s="207" t="s">
        <v>857</v>
      </c>
    </row>
    <row r="175" s="2" customFormat="1" ht="16.5" customHeight="1">
      <c r="A175" s="36"/>
      <c r="B175" s="164"/>
      <c r="C175" s="195" t="s">
        <v>78</v>
      </c>
      <c r="D175" s="195" t="s">
        <v>158</v>
      </c>
      <c r="E175" s="196" t="s">
        <v>1367</v>
      </c>
      <c r="F175" s="197" t="s">
        <v>1368</v>
      </c>
      <c r="G175" s="198" t="s">
        <v>500</v>
      </c>
      <c r="H175" s="199">
        <v>230</v>
      </c>
      <c r="I175" s="200"/>
      <c r="J175" s="201">
        <f>ROUND(I175*H175,2)</f>
        <v>0</v>
      </c>
      <c r="K175" s="202"/>
      <c r="L175" s="37"/>
      <c r="M175" s="203" t="s">
        <v>1</v>
      </c>
      <c r="N175" s="204" t="s">
        <v>44</v>
      </c>
      <c r="O175" s="75"/>
      <c r="P175" s="205">
        <f>O175*H175</f>
        <v>0</v>
      </c>
      <c r="Q175" s="205">
        <v>0</v>
      </c>
      <c r="R175" s="205">
        <f>Q175*H175</f>
        <v>0</v>
      </c>
      <c r="S175" s="205">
        <v>0</v>
      </c>
      <c r="T175" s="20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7" t="s">
        <v>162</v>
      </c>
      <c r="AT175" s="207" t="s">
        <v>158</v>
      </c>
      <c r="AU175" s="207" t="s">
        <v>86</v>
      </c>
      <c r="AY175" s="15" t="s">
        <v>155</v>
      </c>
      <c r="BE175" s="125">
        <f>IF(N175="základná",J175,0)</f>
        <v>0</v>
      </c>
      <c r="BF175" s="125">
        <f>IF(N175="znížená",J175,0)</f>
        <v>0</v>
      </c>
      <c r="BG175" s="125">
        <f>IF(N175="zákl. prenesená",J175,0)</f>
        <v>0</v>
      </c>
      <c r="BH175" s="125">
        <f>IF(N175="zníž. prenesená",J175,0)</f>
        <v>0</v>
      </c>
      <c r="BI175" s="125">
        <f>IF(N175="nulová",J175,0)</f>
        <v>0</v>
      </c>
      <c r="BJ175" s="15" t="s">
        <v>134</v>
      </c>
      <c r="BK175" s="125">
        <f>ROUND(I175*H175,2)</f>
        <v>0</v>
      </c>
      <c r="BL175" s="15" t="s">
        <v>162</v>
      </c>
      <c r="BM175" s="207" t="s">
        <v>865</v>
      </c>
    </row>
    <row r="176" s="2" customFormat="1" ht="16.5" customHeight="1">
      <c r="A176" s="36"/>
      <c r="B176" s="164"/>
      <c r="C176" s="195" t="s">
        <v>78</v>
      </c>
      <c r="D176" s="195" t="s">
        <v>158</v>
      </c>
      <c r="E176" s="196" t="s">
        <v>1369</v>
      </c>
      <c r="F176" s="197" t="s">
        <v>1370</v>
      </c>
      <c r="G176" s="198" t="s">
        <v>500</v>
      </c>
      <c r="H176" s="199">
        <v>75</v>
      </c>
      <c r="I176" s="200"/>
      <c r="J176" s="201">
        <f>ROUND(I176*H176,2)</f>
        <v>0</v>
      </c>
      <c r="K176" s="202"/>
      <c r="L176" s="37"/>
      <c r="M176" s="203" t="s">
        <v>1</v>
      </c>
      <c r="N176" s="204" t="s">
        <v>44</v>
      </c>
      <c r="O176" s="75"/>
      <c r="P176" s="205">
        <f>O176*H176</f>
        <v>0</v>
      </c>
      <c r="Q176" s="205">
        <v>0</v>
      </c>
      <c r="R176" s="205">
        <f>Q176*H176</f>
        <v>0</v>
      </c>
      <c r="S176" s="205">
        <v>0</v>
      </c>
      <c r="T176" s="20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7" t="s">
        <v>162</v>
      </c>
      <c r="AT176" s="207" t="s">
        <v>158</v>
      </c>
      <c r="AU176" s="207" t="s">
        <v>86</v>
      </c>
      <c r="AY176" s="15" t="s">
        <v>155</v>
      </c>
      <c r="BE176" s="125">
        <f>IF(N176="základná",J176,0)</f>
        <v>0</v>
      </c>
      <c r="BF176" s="125">
        <f>IF(N176="znížená",J176,0)</f>
        <v>0</v>
      </c>
      <c r="BG176" s="125">
        <f>IF(N176="zákl. prenesená",J176,0)</f>
        <v>0</v>
      </c>
      <c r="BH176" s="125">
        <f>IF(N176="zníž. prenesená",J176,0)</f>
        <v>0</v>
      </c>
      <c r="BI176" s="125">
        <f>IF(N176="nulová",J176,0)</f>
        <v>0</v>
      </c>
      <c r="BJ176" s="15" t="s">
        <v>134</v>
      </c>
      <c r="BK176" s="125">
        <f>ROUND(I176*H176,2)</f>
        <v>0</v>
      </c>
      <c r="BL176" s="15" t="s">
        <v>162</v>
      </c>
      <c r="BM176" s="207" t="s">
        <v>886</v>
      </c>
    </row>
    <row r="177" s="2" customFormat="1" ht="16.5" customHeight="1">
      <c r="A177" s="36"/>
      <c r="B177" s="164"/>
      <c r="C177" s="195" t="s">
        <v>78</v>
      </c>
      <c r="D177" s="195" t="s">
        <v>158</v>
      </c>
      <c r="E177" s="196" t="s">
        <v>1371</v>
      </c>
      <c r="F177" s="197" t="s">
        <v>1372</v>
      </c>
      <c r="G177" s="198" t="s">
        <v>500</v>
      </c>
      <c r="H177" s="199">
        <v>75</v>
      </c>
      <c r="I177" s="200"/>
      <c r="J177" s="201">
        <f>ROUND(I177*H177,2)</f>
        <v>0</v>
      </c>
      <c r="K177" s="202"/>
      <c r="L177" s="37"/>
      <c r="M177" s="203" t="s">
        <v>1</v>
      </c>
      <c r="N177" s="204" t="s">
        <v>44</v>
      </c>
      <c r="O177" s="75"/>
      <c r="P177" s="205">
        <f>O177*H177</f>
        <v>0</v>
      </c>
      <c r="Q177" s="205">
        <v>0</v>
      </c>
      <c r="R177" s="205">
        <f>Q177*H177</f>
        <v>0</v>
      </c>
      <c r="S177" s="205">
        <v>0</v>
      </c>
      <c r="T177" s="20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7" t="s">
        <v>162</v>
      </c>
      <c r="AT177" s="207" t="s">
        <v>158</v>
      </c>
      <c r="AU177" s="207" t="s">
        <v>86</v>
      </c>
      <c r="AY177" s="15" t="s">
        <v>155</v>
      </c>
      <c r="BE177" s="125">
        <f>IF(N177="základná",J177,0)</f>
        <v>0</v>
      </c>
      <c r="BF177" s="125">
        <f>IF(N177="znížená",J177,0)</f>
        <v>0</v>
      </c>
      <c r="BG177" s="125">
        <f>IF(N177="zákl. prenesená",J177,0)</f>
        <v>0</v>
      </c>
      <c r="BH177" s="125">
        <f>IF(N177="zníž. prenesená",J177,0)</f>
        <v>0</v>
      </c>
      <c r="BI177" s="125">
        <f>IF(N177="nulová",J177,0)</f>
        <v>0</v>
      </c>
      <c r="BJ177" s="15" t="s">
        <v>134</v>
      </c>
      <c r="BK177" s="125">
        <f>ROUND(I177*H177,2)</f>
        <v>0</v>
      </c>
      <c r="BL177" s="15" t="s">
        <v>162</v>
      </c>
      <c r="BM177" s="207" t="s">
        <v>895</v>
      </c>
    </row>
    <row r="178" s="2" customFormat="1" ht="16.5" customHeight="1">
      <c r="A178" s="36"/>
      <c r="B178" s="164"/>
      <c r="C178" s="195" t="s">
        <v>78</v>
      </c>
      <c r="D178" s="195" t="s">
        <v>158</v>
      </c>
      <c r="E178" s="196" t="s">
        <v>1373</v>
      </c>
      <c r="F178" s="197" t="s">
        <v>1374</v>
      </c>
      <c r="G178" s="198" t="s">
        <v>500</v>
      </c>
      <c r="H178" s="199">
        <v>30</v>
      </c>
      <c r="I178" s="200"/>
      <c r="J178" s="201">
        <f>ROUND(I178*H178,2)</f>
        <v>0</v>
      </c>
      <c r="K178" s="202"/>
      <c r="L178" s="37"/>
      <c r="M178" s="203" t="s">
        <v>1</v>
      </c>
      <c r="N178" s="204" t="s">
        <v>44</v>
      </c>
      <c r="O178" s="75"/>
      <c r="P178" s="205">
        <f>O178*H178</f>
        <v>0</v>
      </c>
      <c r="Q178" s="205">
        <v>0</v>
      </c>
      <c r="R178" s="205">
        <f>Q178*H178</f>
        <v>0</v>
      </c>
      <c r="S178" s="205">
        <v>0</v>
      </c>
      <c r="T178" s="20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7" t="s">
        <v>162</v>
      </c>
      <c r="AT178" s="207" t="s">
        <v>158</v>
      </c>
      <c r="AU178" s="207" t="s">
        <v>86</v>
      </c>
      <c r="AY178" s="15" t="s">
        <v>155</v>
      </c>
      <c r="BE178" s="125">
        <f>IF(N178="základná",J178,0)</f>
        <v>0</v>
      </c>
      <c r="BF178" s="125">
        <f>IF(N178="znížená",J178,0)</f>
        <v>0</v>
      </c>
      <c r="BG178" s="125">
        <f>IF(N178="zákl. prenesená",J178,0)</f>
        <v>0</v>
      </c>
      <c r="BH178" s="125">
        <f>IF(N178="zníž. prenesená",J178,0)</f>
        <v>0</v>
      </c>
      <c r="BI178" s="125">
        <f>IF(N178="nulová",J178,0)</f>
        <v>0</v>
      </c>
      <c r="BJ178" s="15" t="s">
        <v>134</v>
      </c>
      <c r="BK178" s="125">
        <f>ROUND(I178*H178,2)</f>
        <v>0</v>
      </c>
      <c r="BL178" s="15" t="s">
        <v>162</v>
      </c>
      <c r="BM178" s="207" t="s">
        <v>438</v>
      </c>
    </row>
    <row r="179" s="2" customFormat="1" ht="16.5" customHeight="1">
      <c r="A179" s="36"/>
      <c r="B179" s="164"/>
      <c r="C179" s="195" t="s">
        <v>78</v>
      </c>
      <c r="D179" s="195" t="s">
        <v>158</v>
      </c>
      <c r="E179" s="196" t="s">
        <v>1375</v>
      </c>
      <c r="F179" s="197" t="s">
        <v>1376</v>
      </c>
      <c r="G179" s="198" t="s">
        <v>500</v>
      </c>
      <c r="H179" s="199">
        <v>165</v>
      </c>
      <c r="I179" s="200"/>
      <c r="J179" s="201">
        <f>ROUND(I179*H179,2)</f>
        <v>0</v>
      </c>
      <c r="K179" s="202"/>
      <c r="L179" s="37"/>
      <c r="M179" s="203" t="s">
        <v>1</v>
      </c>
      <c r="N179" s="204" t="s">
        <v>44</v>
      </c>
      <c r="O179" s="75"/>
      <c r="P179" s="205">
        <f>O179*H179</f>
        <v>0</v>
      </c>
      <c r="Q179" s="205">
        <v>0</v>
      </c>
      <c r="R179" s="205">
        <f>Q179*H179</f>
        <v>0</v>
      </c>
      <c r="S179" s="205">
        <v>0</v>
      </c>
      <c r="T179" s="20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07" t="s">
        <v>162</v>
      </c>
      <c r="AT179" s="207" t="s">
        <v>158</v>
      </c>
      <c r="AU179" s="207" t="s">
        <v>86</v>
      </c>
      <c r="AY179" s="15" t="s">
        <v>155</v>
      </c>
      <c r="BE179" s="125">
        <f>IF(N179="základná",J179,0)</f>
        <v>0</v>
      </c>
      <c r="BF179" s="125">
        <f>IF(N179="znížená",J179,0)</f>
        <v>0</v>
      </c>
      <c r="BG179" s="125">
        <f>IF(N179="zákl. prenesená",J179,0)</f>
        <v>0</v>
      </c>
      <c r="BH179" s="125">
        <f>IF(N179="zníž. prenesená",J179,0)</f>
        <v>0</v>
      </c>
      <c r="BI179" s="125">
        <f>IF(N179="nulová",J179,0)</f>
        <v>0</v>
      </c>
      <c r="BJ179" s="15" t="s">
        <v>134</v>
      </c>
      <c r="BK179" s="125">
        <f>ROUND(I179*H179,2)</f>
        <v>0</v>
      </c>
      <c r="BL179" s="15" t="s">
        <v>162</v>
      </c>
      <c r="BM179" s="207" t="s">
        <v>529</v>
      </c>
    </row>
    <row r="180" s="2" customFormat="1" ht="16.5" customHeight="1">
      <c r="A180" s="36"/>
      <c r="B180" s="164"/>
      <c r="C180" s="195" t="s">
        <v>78</v>
      </c>
      <c r="D180" s="195" t="s">
        <v>158</v>
      </c>
      <c r="E180" s="196" t="s">
        <v>1377</v>
      </c>
      <c r="F180" s="197" t="s">
        <v>1378</v>
      </c>
      <c r="G180" s="198" t="s">
        <v>346</v>
      </c>
      <c r="H180" s="199">
        <v>4</v>
      </c>
      <c r="I180" s="200"/>
      <c r="J180" s="201">
        <f>ROUND(I180*H180,2)</f>
        <v>0</v>
      </c>
      <c r="K180" s="202"/>
      <c r="L180" s="37"/>
      <c r="M180" s="203" t="s">
        <v>1</v>
      </c>
      <c r="N180" s="204" t="s">
        <v>44</v>
      </c>
      <c r="O180" s="75"/>
      <c r="P180" s="205">
        <f>O180*H180</f>
        <v>0</v>
      </c>
      <c r="Q180" s="205">
        <v>0</v>
      </c>
      <c r="R180" s="205">
        <f>Q180*H180</f>
        <v>0</v>
      </c>
      <c r="S180" s="205">
        <v>0</v>
      </c>
      <c r="T180" s="206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7" t="s">
        <v>162</v>
      </c>
      <c r="AT180" s="207" t="s">
        <v>158</v>
      </c>
      <c r="AU180" s="207" t="s">
        <v>86</v>
      </c>
      <c r="AY180" s="15" t="s">
        <v>155</v>
      </c>
      <c r="BE180" s="125">
        <f>IF(N180="základná",J180,0)</f>
        <v>0</v>
      </c>
      <c r="BF180" s="125">
        <f>IF(N180="znížená",J180,0)</f>
        <v>0</v>
      </c>
      <c r="BG180" s="125">
        <f>IF(N180="zákl. prenesená",J180,0)</f>
        <v>0</v>
      </c>
      <c r="BH180" s="125">
        <f>IF(N180="zníž. prenesená",J180,0)</f>
        <v>0</v>
      </c>
      <c r="BI180" s="125">
        <f>IF(N180="nulová",J180,0)</f>
        <v>0</v>
      </c>
      <c r="BJ180" s="15" t="s">
        <v>134</v>
      </c>
      <c r="BK180" s="125">
        <f>ROUND(I180*H180,2)</f>
        <v>0</v>
      </c>
      <c r="BL180" s="15" t="s">
        <v>162</v>
      </c>
      <c r="BM180" s="207" t="s">
        <v>545</v>
      </c>
    </row>
    <row r="181" s="2" customFormat="1" ht="21.75" customHeight="1">
      <c r="A181" s="36"/>
      <c r="B181" s="164"/>
      <c r="C181" s="195" t="s">
        <v>78</v>
      </c>
      <c r="D181" s="195" t="s">
        <v>158</v>
      </c>
      <c r="E181" s="196" t="s">
        <v>1379</v>
      </c>
      <c r="F181" s="197" t="s">
        <v>1380</v>
      </c>
      <c r="G181" s="198" t="s">
        <v>346</v>
      </c>
      <c r="H181" s="199">
        <v>55</v>
      </c>
      <c r="I181" s="200"/>
      <c r="J181" s="201">
        <f>ROUND(I181*H181,2)</f>
        <v>0</v>
      </c>
      <c r="K181" s="202"/>
      <c r="L181" s="37"/>
      <c r="M181" s="203" t="s">
        <v>1</v>
      </c>
      <c r="N181" s="204" t="s">
        <v>44</v>
      </c>
      <c r="O181" s="75"/>
      <c r="P181" s="205">
        <f>O181*H181</f>
        <v>0</v>
      </c>
      <c r="Q181" s="205">
        <v>0</v>
      </c>
      <c r="R181" s="205">
        <f>Q181*H181</f>
        <v>0</v>
      </c>
      <c r="S181" s="205">
        <v>0</v>
      </c>
      <c r="T181" s="20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07" t="s">
        <v>162</v>
      </c>
      <c r="AT181" s="207" t="s">
        <v>158</v>
      </c>
      <c r="AU181" s="207" t="s">
        <v>86</v>
      </c>
      <c r="AY181" s="15" t="s">
        <v>155</v>
      </c>
      <c r="BE181" s="125">
        <f>IF(N181="základná",J181,0)</f>
        <v>0</v>
      </c>
      <c r="BF181" s="125">
        <f>IF(N181="znížená",J181,0)</f>
        <v>0</v>
      </c>
      <c r="BG181" s="125">
        <f>IF(N181="zákl. prenesená",J181,0)</f>
        <v>0</v>
      </c>
      <c r="BH181" s="125">
        <f>IF(N181="zníž. prenesená",J181,0)</f>
        <v>0</v>
      </c>
      <c r="BI181" s="125">
        <f>IF(N181="nulová",J181,0)</f>
        <v>0</v>
      </c>
      <c r="BJ181" s="15" t="s">
        <v>134</v>
      </c>
      <c r="BK181" s="125">
        <f>ROUND(I181*H181,2)</f>
        <v>0</v>
      </c>
      <c r="BL181" s="15" t="s">
        <v>162</v>
      </c>
      <c r="BM181" s="207" t="s">
        <v>404</v>
      </c>
    </row>
    <row r="182" s="2" customFormat="1" ht="16.5" customHeight="1">
      <c r="A182" s="36"/>
      <c r="B182" s="164"/>
      <c r="C182" s="195" t="s">
        <v>78</v>
      </c>
      <c r="D182" s="195" t="s">
        <v>158</v>
      </c>
      <c r="E182" s="196" t="s">
        <v>1381</v>
      </c>
      <c r="F182" s="197" t="s">
        <v>1382</v>
      </c>
      <c r="G182" s="198" t="s">
        <v>346</v>
      </c>
      <c r="H182" s="199">
        <v>70</v>
      </c>
      <c r="I182" s="200"/>
      <c r="J182" s="201">
        <f>ROUND(I182*H182,2)</f>
        <v>0</v>
      </c>
      <c r="K182" s="202"/>
      <c r="L182" s="37"/>
      <c r="M182" s="203" t="s">
        <v>1</v>
      </c>
      <c r="N182" s="204" t="s">
        <v>44</v>
      </c>
      <c r="O182" s="75"/>
      <c r="P182" s="205">
        <f>O182*H182</f>
        <v>0</v>
      </c>
      <c r="Q182" s="205">
        <v>0</v>
      </c>
      <c r="R182" s="205">
        <f>Q182*H182</f>
        <v>0</v>
      </c>
      <c r="S182" s="205">
        <v>0</v>
      </c>
      <c r="T182" s="20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07" t="s">
        <v>162</v>
      </c>
      <c r="AT182" s="207" t="s">
        <v>158</v>
      </c>
      <c r="AU182" s="207" t="s">
        <v>86</v>
      </c>
      <c r="AY182" s="15" t="s">
        <v>155</v>
      </c>
      <c r="BE182" s="125">
        <f>IF(N182="základná",J182,0)</f>
        <v>0</v>
      </c>
      <c r="BF182" s="125">
        <f>IF(N182="znížená",J182,0)</f>
        <v>0</v>
      </c>
      <c r="BG182" s="125">
        <f>IF(N182="zákl. prenesená",J182,0)</f>
        <v>0</v>
      </c>
      <c r="BH182" s="125">
        <f>IF(N182="zníž. prenesená",J182,0)</f>
        <v>0</v>
      </c>
      <c r="BI182" s="125">
        <f>IF(N182="nulová",J182,0)</f>
        <v>0</v>
      </c>
      <c r="BJ182" s="15" t="s">
        <v>134</v>
      </c>
      <c r="BK182" s="125">
        <f>ROUND(I182*H182,2)</f>
        <v>0</v>
      </c>
      <c r="BL182" s="15" t="s">
        <v>162</v>
      </c>
      <c r="BM182" s="207" t="s">
        <v>537</v>
      </c>
    </row>
    <row r="183" s="2" customFormat="1" ht="16.5" customHeight="1">
      <c r="A183" s="36"/>
      <c r="B183" s="164"/>
      <c r="C183" s="195" t="s">
        <v>78</v>
      </c>
      <c r="D183" s="195" t="s">
        <v>158</v>
      </c>
      <c r="E183" s="196" t="s">
        <v>1383</v>
      </c>
      <c r="F183" s="197" t="s">
        <v>1384</v>
      </c>
      <c r="G183" s="198" t="s">
        <v>346</v>
      </c>
      <c r="H183" s="199">
        <v>90</v>
      </c>
      <c r="I183" s="200"/>
      <c r="J183" s="201">
        <f>ROUND(I183*H183,2)</f>
        <v>0</v>
      </c>
      <c r="K183" s="202"/>
      <c r="L183" s="37"/>
      <c r="M183" s="203" t="s">
        <v>1</v>
      </c>
      <c r="N183" s="204" t="s">
        <v>44</v>
      </c>
      <c r="O183" s="75"/>
      <c r="P183" s="205">
        <f>O183*H183</f>
        <v>0</v>
      </c>
      <c r="Q183" s="205">
        <v>0</v>
      </c>
      <c r="R183" s="205">
        <f>Q183*H183</f>
        <v>0</v>
      </c>
      <c r="S183" s="205">
        <v>0</v>
      </c>
      <c r="T183" s="20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07" t="s">
        <v>162</v>
      </c>
      <c r="AT183" s="207" t="s">
        <v>158</v>
      </c>
      <c r="AU183" s="207" t="s">
        <v>86</v>
      </c>
      <c r="AY183" s="15" t="s">
        <v>155</v>
      </c>
      <c r="BE183" s="125">
        <f>IF(N183="základná",J183,0)</f>
        <v>0</v>
      </c>
      <c r="BF183" s="125">
        <f>IF(N183="znížená",J183,0)</f>
        <v>0</v>
      </c>
      <c r="BG183" s="125">
        <f>IF(N183="zákl. prenesená",J183,0)</f>
        <v>0</v>
      </c>
      <c r="BH183" s="125">
        <f>IF(N183="zníž. prenesená",J183,0)</f>
        <v>0</v>
      </c>
      <c r="BI183" s="125">
        <f>IF(N183="nulová",J183,0)</f>
        <v>0</v>
      </c>
      <c r="BJ183" s="15" t="s">
        <v>134</v>
      </c>
      <c r="BK183" s="125">
        <f>ROUND(I183*H183,2)</f>
        <v>0</v>
      </c>
      <c r="BL183" s="15" t="s">
        <v>162</v>
      </c>
      <c r="BM183" s="207" t="s">
        <v>903</v>
      </c>
    </row>
    <row r="184" s="2" customFormat="1" ht="16.5" customHeight="1">
      <c r="A184" s="36"/>
      <c r="B184" s="164"/>
      <c r="C184" s="195" t="s">
        <v>78</v>
      </c>
      <c r="D184" s="195" t="s">
        <v>158</v>
      </c>
      <c r="E184" s="196" t="s">
        <v>1385</v>
      </c>
      <c r="F184" s="197" t="s">
        <v>1386</v>
      </c>
      <c r="G184" s="198" t="s">
        <v>346</v>
      </c>
      <c r="H184" s="199">
        <v>50</v>
      </c>
      <c r="I184" s="200"/>
      <c r="J184" s="201">
        <f>ROUND(I184*H184,2)</f>
        <v>0</v>
      </c>
      <c r="K184" s="202"/>
      <c r="L184" s="37"/>
      <c r="M184" s="203" t="s">
        <v>1</v>
      </c>
      <c r="N184" s="204" t="s">
        <v>44</v>
      </c>
      <c r="O184" s="75"/>
      <c r="P184" s="205">
        <f>O184*H184</f>
        <v>0</v>
      </c>
      <c r="Q184" s="205">
        <v>0</v>
      </c>
      <c r="R184" s="205">
        <f>Q184*H184</f>
        <v>0</v>
      </c>
      <c r="S184" s="205">
        <v>0</v>
      </c>
      <c r="T184" s="20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7" t="s">
        <v>162</v>
      </c>
      <c r="AT184" s="207" t="s">
        <v>158</v>
      </c>
      <c r="AU184" s="207" t="s">
        <v>86</v>
      </c>
      <c r="AY184" s="15" t="s">
        <v>155</v>
      </c>
      <c r="BE184" s="125">
        <f>IF(N184="základná",J184,0)</f>
        <v>0</v>
      </c>
      <c r="BF184" s="125">
        <f>IF(N184="znížená",J184,0)</f>
        <v>0</v>
      </c>
      <c r="BG184" s="125">
        <f>IF(N184="zákl. prenesená",J184,0)</f>
        <v>0</v>
      </c>
      <c r="BH184" s="125">
        <f>IF(N184="zníž. prenesená",J184,0)</f>
        <v>0</v>
      </c>
      <c r="BI184" s="125">
        <f>IF(N184="nulová",J184,0)</f>
        <v>0</v>
      </c>
      <c r="BJ184" s="15" t="s">
        <v>134</v>
      </c>
      <c r="BK184" s="125">
        <f>ROUND(I184*H184,2)</f>
        <v>0</v>
      </c>
      <c r="BL184" s="15" t="s">
        <v>162</v>
      </c>
      <c r="BM184" s="207" t="s">
        <v>400</v>
      </c>
    </row>
    <row r="185" s="2" customFormat="1" ht="16.5" customHeight="1">
      <c r="A185" s="36"/>
      <c r="B185" s="164"/>
      <c r="C185" s="195" t="s">
        <v>78</v>
      </c>
      <c r="D185" s="195" t="s">
        <v>158</v>
      </c>
      <c r="E185" s="196" t="s">
        <v>1387</v>
      </c>
      <c r="F185" s="197" t="s">
        <v>1388</v>
      </c>
      <c r="G185" s="198" t="s">
        <v>346</v>
      </c>
      <c r="H185" s="199">
        <v>20</v>
      </c>
      <c r="I185" s="200"/>
      <c r="J185" s="201">
        <f>ROUND(I185*H185,2)</f>
        <v>0</v>
      </c>
      <c r="K185" s="202"/>
      <c r="L185" s="37"/>
      <c r="M185" s="203" t="s">
        <v>1</v>
      </c>
      <c r="N185" s="204" t="s">
        <v>44</v>
      </c>
      <c r="O185" s="75"/>
      <c r="P185" s="205">
        <f>O185*H185</f>
        <v>0</v>
      </c>
      <c r="Q185" s="205">
        <v>0</v>
      </c>
      <c r="R185" s="205">
        <f>Q185*H185</f>
        <v>0</v>
      </c>
      <c r="S185" s="205">
        <v>0</v>
      </c>
      <c r="T185" s="20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07" t="s">
        <v>162</v>
      </c>
      <c r="AT185" s="207" t="s">
        <v>158</v>
      </c>
      <c r="AU185" s="207" t="s">
        <v>86</v>
      </c>
      <c r="AY185" s="15" t="s">
        <v>155</v>
      </c>
      <c r="BE185" s="125">
        <f>IF(N185="základná",J185,0)</f>
        <v>0</v>
      </c>
      <c r="BF185" s="125">
        <f>IF(N185="znížená",J185,0)</f>
        <v>0</v>
      </c>
      <c r="BG185" s="125">
        <f>IF(N185="zákl. prenesená",J185,0)</f>
        <v>0</v>
      </c>
      <c r="BH185" s="125">
        <f>IF(N185="zníž. prenesená",J185,0)</f>
        <v>0</v>
      </c>
      <c r="BI185" s="125">
        <f>IF(N185="nulová",J185,0)</f>
        <v>0</v>
      </c>
      <c r="BJ185" s="15" t="s">
        <v>134</v>
      </c>
      <c r="BK185" s="125">
        <f>ROUND(I185*H185,2)</f>
        <v>0</v>
      </c>
      <c r="BL185" s="15" t="s">
        <v>162</v>
      </c>
      <c r="BM185" s="207" t="s">
        <v>557</v>
      </c>
    </row>
    <row r="186" s="2" customFormat="1" ht="16.5" customHeight="1">
      <c r="A186" s="36"/>
      <c r="B186" s="164"/>
      <c r="C186" s="195" t="s">
        <v>78</v>
      </c>
      <c r="D186" s="195" t="s">
        <v>158</v>
      </c>
      <c r="E186" s="196" t="s">
        <v>1389</v>
      </c>
      <c r="F186" s="197" t="s">
        <v>1390</v>
      </c>
      <c r="G186" s="198" t="s">
        <v>346</v>
      </c>
      <c r="H186" s="199">
        <v>18</v>
      </c>
      <c r="I186" s="200"/>
      <c r="J186" s="201">
        <f>ROUND(I186*H186,2)</f>
        <v>0</v>
      </c>
      <c r="K186" s="202"/>
      <c r="L186" s="37"/>
      <c r="M186" s="203" t="s">
        <v>1</v>
      </c>
      <c r="N186" s="204" t="s">
        <v>44</v>
      </c>
      <c r="O186" s="75"/>
      <c r="P186" s="205">
        <f>O186*H186</f>
        <v>0</v>
      </c>
      <c r="Q186" s="205">
        <v>0</v>
      </c>
      <c r="R186" s="205">
        <f>Q186*H186</f>
        <v>0</v>
      </c>
      <c r="S186" s="205">
        <v>0</v>
      </c>
      <c r="T186" s="20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7" t="s">
        <v>162</v>
      </c>
      <c r="AT186" s="207" t="s">
        <v>158</v>
      </c>
      <c r="AU186" s="207" t="s">
        <v>86</v>
      </c>
      <c r="AY186" s="15" t="s">
        <v>155</v>
      </c>
      <c r="BE186" s="125">
        <f>IF(N186="základná",J186,0)</f>
        <v>0</v>
      </c>
      <c r="BF186" s="125">
        <f>IF(N186="znížená",J186,0)</f>
        <v>0</v>
      </c>
      <c r="BG186" s="125">
        <f>IF(N186="zákl. prenesená",J186,0)</f>
        <v>0</v>
      </c>
      <c r="BH186" s="125">
        <f>IF(N186="zníž. prenesená",J186,0)</f>
        <v>0</v>
      </c>
      <c r="BI186" s="125">
        <f>IF(N186="nulová",J186,0)</f>
        <v>0</v>
      </c>
      <c r="BJ186" s="15" t="s">
        <v>134</v>
      </c>
      <c r="BK186" s="125">
        <f>ROUND(I186*H186,2)</f>
        <v>0</v>
      </c>
      <c r="BL186" s="15" t="s">
        <v>162</v>
      </c>
      <c r="BM186" s="207" t="s">
        <v>564</v>
      </c>
    </row>
    <row r="187" s="2" customFormat="1" ht="16.5" customHeight="1">
      <c r="A187" s="36"/>
      <c r="B187" s="164"/>
      <c r="C187" s="195" t="s">
        <v>78</v>
      </c>
      <c r="D187" s="195" t="s">
        <v>158</v>
      </c>
      <c r="E187" s="196" t="s">
        <v>1391</v>
      </c>
      <c r="F187" s="197" t="s">
        <v>1392</v>
      </c>
      <c r="G187" s="198" t="s">
        <v>346</v>
      </c>
      <c r="H187" s="199">
        <v>30</v>
      </c>
      <c r="I187" s="200"/>
      <c r="J187" s="201">
        <f>ROUND(I187*H187,2)</f>
        <v>0</v>
      </c>
      <c r="K187" s="202"/>
      <c r="L187" s="37"/>
      <c r="M187" s="203" t="s">
        <v>1</v>
      </c>
      <c r="N187" s="204" t="s">
        <v>44</v>
      </c>
      <c r="O187" s="75"/>
      <c r="P187" s="205">
        <f>O187*H187</f>
        <v>0</v>
      </c>
      <c r="Q187" s="205">
        <v>0</v>
      </c>
      <c r="R187" s="205">
        <f>Q187*H187</f>
        <v>0</v>
      </c>
      <c r="S187" s="205">
        <v>0</v>
      </c>
      <c r="T187" s="20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7" t="s">
        <v>162</v>
      </c>
      <c r="AT187" s="207" t="s">
        <v>158</v>
      </c>
      <c r="AU187" s="207" t="s">
        <v>86</v>
      </c>
      <c r="AY187" s="15" t="s">
        <v>155</v>
      </c>
      <c r="BE187" s="125">
        <f>IF(N187="základná",J187,0)</f>
        <v>0</v>
      </c>
      <c r="BF187" s="125">
        <f>IF(N187="znížená",J187,0)</f>
        <v>0</v>
      </c>
      <c r="BG187" s="125">
        <f>IF(N187="zákl. prenesená",J187,0)</f>
        <v>0</v>
      </c>
      <c r="BH187" s="125">
        <f>IF(N187="zníž. prenesená",J187,0)</f>
        <v>0</v>
      </c>
      <c r="BI187" s="125">
        <f>IF(N187="nulová",J187,0)</f>
        <v>0</v>
      </c>
      <c r="BJ187" s="15" t="s">
        <v>134</v>
      </c>
      <c r="BK187" s="125">
        <f>ROUND(I187*H187,2)</f>
        <v>0</v>
      </c>
      <c r="BL187" s="15" t="s">
        <v>162</v>
      </c>
      <c r="BM187" s="207" t="s">
        <v>917</v>
      </c>
    </row>
    <row r="188" s="2" customFormat="1" ht="21.75" customHeight="1">
      <c r="A188" s="36"/>
      <c r="B188" s="164"/>
      <c r="C188" s="195" t="s">
        <v>78</v>
      </c>
      <c r="D188" s="195" t="s">
        <v>158</v>
      </c>
      <c r="E188" s="196" t="s">
        <v>1393</v>
      </c>
      <c r="F188" s="197" t="s">
        <v>1394</v>
      </c>
      <c r="G188" s="198" t="s">
        <v>346</v>
      </c>
      <c r="H188" s="199">
        <v>14</v>
      </c>
      <c r="I188" s="200"/>
      <c r="J188" s="201">
        <f>ROUND(I188*H188,2)</f>
        <v>0</v>
      </c>
      <c r="K188" s="202"/>
      <c r="L188" s="37"/>
      <c r="M188" s="203" t="s">
        <v>1</v>
      </c>
      <c r="N188" s="204" t="s">
        <v>44</v>
      </c>
      <c r="O188" s="75"/>
      <c r="P188" s="205">
        <f>O188*H188</f>
        <v>0</v>
      </c>
      <c r="Q188" s="205">
        <v>0</v>
      </c>
      <c r="R188" s="205">
        <f>Q188*H188</f>
        <v>0</v>
      </c>
      <c r="S188" s="205">
        <v>0</v>
      </c>
      <c r="T188" s="20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07" t="s">
        <v>162</v>
      </c>
      <c r="AT188" s="207" t="s">
        <v>158</v>
      </c>
      <c r="AU188" s="207" t="s">
        <v>86</v>
      </c>
      <c r="AY188" s="15" t="s">
        <v>155</v>
      </c>
      <c r="BE188" s="125">
        <f>IF(N188="základná",J188,0)</f>
        <v>0</v>
      </c>
      <c r="BF188" s="125">
        <f>IF(N188="znížená",J188,0)</f>
        <v>0</v>
      </c>
      <c r="BG188" s="125">
        <f>IF(N188="zákl. prenesená",J188,0)</f>
        <v>0</v>
      </c>
      <c r="BH188" s="125">
        <f>IF(N188="zníž. prenesená",J188,0)</f>
        <v>0</v>
      </c>
      <c r="BI188" s="125">
        <f>IF(N188="nulová",J188,0)</f>
        <v>0</v>
      </c>
      <c r="BJ188" s="15" t="s">
        <v>134</v>
      </c>
      <c r="BK188" s="125">
        <f>ROUND(I188*H188,2)</f>
        <v>0</v>
      </c>
      <c r="BL188" s="15" t="s">
        <v>162</v>
      </c>
      <c r="BM188" s="207" t="s">
        <v>925</v>
      </c>
    </row>
    <row r="189" s="2" customFormat="1" ht="16.5" customHeight="1">
      <c r="A189" s="36"/>
      <c r="B189" s="164"/>
      <c r="C189" s="195" t="s">
        <v>78</v>
      </c>
      <c r="D189" s="195" t="s">
        <v>158</v>
      </c>
      <c r="E189" s="196" t="s">
        <v>1395</v>
      </c>
      <c r="F189" s="197" t="s">
        <v>1396</v>
      </c>
      <c r="G189" s="198" t="s">
        <v>346</v>
      </c>
      <c r="H189" s="199">
        <v>30</v>
      </c>
      <c r="I189" s="200"/>
      <c r="J189" s="201">
        <f>ROUND(I189*H189,2)</f>
        <v>0</v>
      </c>
      <c r="K189" s="202"/>
      <c r="L189" s="37"/>
      <c r="M189" s="203" t="s">
        <v>1</v>
      </c>
      <c r="N189" s="204" t="s">
        <v>44</v>
      </c>
      <c r="O189" s="75"/>
      <c r="P189" s="205">
        <f>O189*H189</f>
        <v>0</v>
      </c>
      <c r="Q189" s="205">
        <v>0</v>
      </c>
      <c r="R189" s="205">
        <f>Q189*H189</f>
        <v>0</v>
      </c>
      <c r="S189" s="205">
        <v>0</v>
      </c>
      <c r="T189" s="20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07" t="s">
        <v>162</v>
      </c>
      <c r="AT189" s="207" t="s">
        <v>158</v>
      </c>
      <c r="AU189" s="207" t="s">
        <v>86</v>
      </c>
      <c r="AY189" s="15" t="s">
        <v>155</v>
      </c>
      <c r="BE189" s="125">
        <f>IF(N189="základná",J189,0)</f>
        <v>0</v>
      </c>
      <c r="BF189" s="125">
        <f>IF(N189="znížená",J189,0)</f>
        <v>0</v>
      </c>
      <c r="BG189" s="125">
        <f>IF(N189="zákl. prenesená",J189,0)</f>
        <v>0</v>
      </c>
      <c r="BH189" s="125">
        <f>IF(N189="zníž. prenesená",J189,0)</f>
        <v>0</v>
      </c>
      <c r="BI189" s="125">
        <f>IF(N189="nulová",J189,0)</f>
        <v>0</v>
      </c>
      <c r="BJ189" s="15" t="s">
        <v>134</v>
      </c>
      <c r="BK189" s="125">
        <f>ROUND(I189*H189,2)</f>
        <v>0</v>
      </c>
      <c r="BL189" s="15" t="s">
        <v>162</v>
      </c>
      <c r="BM189" s="207" t="s">
        <v>608</v>
      </c>
    </row>
    <row r="190" s="2" customFormat="1" ht="16.5" customHeight="1">
      <c r="A190" s="36"/>
      <c r="B190" s="164"/>
      <c r="C190" s="195" t="s">
        <v>78</v>
      </c>
      <c r="D190" s="195" t="s">
        <v>158</v>
      </c>
      <c r="E190" s="196" t="s">
        <v>1397</v>
      </c>
      <c r="F190" s="197" t="s">
        <v>1398</v>
      </c>
      <c r="G190" s="198" t="s">
        <v>346</v>
      </c>
      <c r="H190" s="199">
        <v>8</v>
      </c>
      <c r="I190" s="200"/>
      <c r="J190" s="201">
        <f>ROUND(I190*H190,2)</f>
        <v>0</v>
      </c>
      <c r="K190" s="202"/>
      <c r="L190" s="37"/>
      <c r="M190" s="203" t="s">
        <v>1</v>
      </c>
      <c r="N190" s="204" t="s">
        <v>44</v>
      </c>
      <c r="O190" s="75"/>
      <c r="P190" s="205">
        <f>O190*H190</f>
        <v>0</v>
      </c>
      <c r="Q190" s="205">
        <v>0</v>
      </c>
      <c r="R190" s="205">
        <f>Q190*H190</f>
        <v>0</v>
      </c>
      <c r="S190" s="205">
        <v>0</v>
      </c>
      <c r="T190" s="20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07" t="s">
        <v>162</v>
      </c>
      <c r="AT190" s="207" t="s">
        <v>158</v>
      </c>
      <c r="AU190" s="207" t="s">
        <v>86</v>
      </c>
      <c r="AY190" s="15" t="s">
        <v>155</v>
      </c>
      <c r="BE190" s="125">
        <f>IF(N190="základná",J190,0)</f>
        <v>0</v>
      </c>
      <c r="BF190" s="125">
        <f>IF(N190="znížená",J190,0)</f>
        <v>0</v>
      </c>
      <c r="BG190" s="125">
        <f>IF(N190="zákl. prenesená",J190,0)</f>
        <v>0</v>
      </c>
      <c r="BH190" s="125">
        <f>IF(N190="zníž. prenesená",J190,0)</f>
        <v>0</v>
      </c>
      <c r="BI190" s="125">
        <f>IF(N190="nulová",J190,0)</f>
        <v>0</v>
      </c>
      <c r="BJ190" s="15" t="s">
        <v>134</v>
      </c>
      <c r="BK190" s="125">
        <f>ROUND(I190*H190,2)</f>
        <v>0</v>
      </c>
      <c r="BL190" s="15" t="s">
        <v>162</v>
      </c>
      <c r="BM190" s="207" t="s">
        <v>929</v>
      </c>
    </row>
    <row r="191" s="2" customFormat="1" ht="16.5" customHeight="1">
      <c r="A191" s="36"/>
      <c r="B191" s="164"/>
      <c r="C191" s="195" t="s">
        <v>78</v>
      </c>
      <c r="D191" s="195" t="s">
        <v>158</v>
      </c>
      <c r="E191" s="196" t="s">
        <v>1399</v>
      </c>
      <c r="F191" s="197" t="s">
        <v>1400</v>
      </c>
      <c r="G191" s="198" t="s">
        <v>346</v>
      </c>
      <c r="H191" s="199">
        <v>15</v>
      </c>
      <c r="I191" s="200"/>
      <c r="J191" s="201">
        <f>ROUND(I191*H191,2)</f>
        <v>0</v>
      </c>
      <c r="K191" s="202"/>
      <c r="L191" s="37"/>
      <c r="M191" s="203" t="s">
        <v>1</v>
      </c>
      <c r="N191" s="204" t="s">
        <v>44</v>
      </c>
      <c r="O191" s="75"/>
      <c r="P191" s="205">
        <f>O191*H191</f>
        <v>0</v>
      </c>
      <c r="Q191" s="205">
        <v>0</v>
      </c>
      <c r="R191" s="205">
        <f>Q191*H191</f>
        <v>0</v>
      </c>
      <c r="S191" s="205">
        <v>0</v>
      </c>
      <c r="T191" s="20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07" t="s">
        <v>162</v>
      </c>
      <c r="AT191" s="207" t="s">
        <v>158</v>
      </c>
      <c r="AU191" s="207" t="s">
        <v>86</v>
      </c>
      <c r="AY191" s="15" t="s">
        <v>155</v>
      </c>
      <c r="BE191" s="125">
        <f>IF(N191="základná",J191,0)</f>
        <v>0</v>
      </c>
      <c r="BF191" s="125">
        <f>IF(N191="znížená",J191,0)</f>
        <v>0</v>
      </c>
      <c r="BG191" s="125">
        <f>IF(N191="zákl. prenesená",J191,0)</f>
        <v>0</v>
      </c>
      <c r="BH191" s="125">
        <f>IF(N191="zníž. prenesená",J191,0)</f>
        <v>0</v>
      </c>
      <c r="BI191" s="125">
        <f>IF(N191="nulová",J191,0)</f>
        <v>0</v>
      </c>
      <c r="BJ191" s="15" t="s">
        <v>134</v>
      </c>
      <c r="BK191" s="125">
        <f>ROUND(I191*H191,2)</f>
        <v>0</v>
      </c>
      <c r="BL191" s="15" t="s">
        <v>162</v>
      </c>
      <c r="BM191" s="207" t="s">
        <v>494</v>
      </c>
    </row>
    <row r="192" s="2" customFormat="1" ht="16.5" customHeight="1">
      <c r="A192" s="36"/>
      <c r="B192" s="164"/>
      <c r="C192" s="195" t="s">
        <v>78</v>
      </c>
      <c r="D192" s="195" t="s">
        <v>158</v>
      </c>
      <c r="E192" s="196" t="s">
        <v>1401</v>
      </c>
      <c r="F192" s="197" t="s">
        <v>1402</v>
      </c>
      <c r="G192" s="198" t="s">
        <v>346</v>
      </c>
      <c r="H192" s="199">
        <v>14</v>
      </c>
      <c r="I192" s="200"/>
      <c r="J192" s="201">
        <f>ROUND(I192*H192,2)</f>
        <v>0</v>
      </c>
      <c r="K192" s="202"/>
      <c r="L192" s="37"/>
      <c r="M192" s="203" t="s">
        <v>1</v>
      </c>
      <c r="N192" s="204" t="s">
        <v>44</v>
      </c>
      <c r="O192" s="75"/>
      <c r="P192" s="205">
        <f>O192*H192</f>
        <v>0</v>
      </c>
      <c r="Q192" s="205">
        <v>0</v>
      </c>
      <c r="R192" s="205">
        <f>Q192*H192</f>
        <v>0</v>
      </c>
      <c r="S192" s="205">
        <v>0</v>
      </c>
      <c r="T192" s="20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07" t="s">
        <v>162</v>
      </c>
      <c r="AT192" s="207" t="s">
        <v>158</v>
      </c>
      <c r="AU192" s="207" t="s">
        <v>86</v>
      </c>
      <c r="AY192" s="15" t="s">
        <v>155</v>
      </c>
      <c r="BE192" s="125">
        <f>IF(N192="základná",J192,0)</f>
        <v>0</v>
      </c>
      <c r="BF192" s="125">
        <f>IF(N192="znížená",J192,0)</f>
        <v>0</v>
      </c>
      <c r="BG192" s="125">
        <f>IF(N192="zákl. prenesená",J192,0)</f>
        <v>0</v>
      </c>
      <c r="BH192" s="125">
        <f>IF(N192="zníž. prenesená",J192,0)</f>
        <v>0</v>
      </c>
      <c r="BI192" s="125">
        <f>IF(N192="nulová",J192,0)</f>
        <v>0</v>
      </c>
      <c r="BJ192" s="15" t="s">
        <v>134</v>
      </c>
      <c r="BK192" s="125">
        <f>ROUND(I192*H192,2)</f>
        <v>0</v>
      </c>
      <c r="BL192" s="15" t="s">
        <v>162</v>
      </c>
      <c r="BM192" s="207" t="s">
        <v>470</v>
      </c>
    </row>
    <row r="193" s="2" customFormat="1" ht="44.25" customHeight="1">
      <c r="A193" s="36"/>
      <c r="B193" s="164"/>
      <c r="C193" s="195" t="s">
        <v>78</v>
      </c>
      <c r="D193" s="195" t="s">
        <v>158</v>
      </c>
      <c r="E193" s="196" t="s">
        <v>1403</v>
      </c>
      <c r="F193" s="197" t="s">
        <v>1404</v>
      </c>
      <c r="G193" s="198" t="s">
        <v>346</v>
      </c>
      <c r="H193" s="199">
        <v>14</v>
      </c>
      <c r="I193" s="200"/>
      <c r="J193" s="201">
        <f>ROUND(I193*H193,2)</f>
        <v>0</v>
      </c>
      <c r="K193" s="202"/>
      <c r="L193" s="37"/>
      <c r="M193" s="203" t="s">
        <v>1</v>
      </c>
      <c r="N193" s="204" t="s">
        <v>44</v>
      </c>
      <c r="O193" s="75"/>
      <c r="P193" s="205">
        <f>O193*H193</f>
        <v>0</v>
      </c>
      <c r="Q193" s="205">
        <v>0</v>
      </c>
      <c r="R193" s="205">
        <f>Q193*H193</f>
        <v>0</v>
      </c>
      <c r="S193" s="205">
        <v>0</v>
      </c>
      <c r="T193" s="20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07" t="s">
        <v>162</v>
      </c>
      <c r="AT193" s="207" t="s">
        <v>158</v>
      </c>
      <c r="AU193" s="207" t="s">
        <v>86</v>
      </c>
      <c r="AY193" s="15" t="s">
        <v>155</v>
      </c>
      <c r="BE193" s="125">
        <f>IF(N193="základná",J193,0)</f>
        <v>0</v>
      </c>
      <c r="BF193" s="125">
        <f>IF(N193="znížená",J193,0)</f>
        <v>0</v>
      </c>
      <c r="BG193" s="125">
        <f>IF(N193="zákl. prenesená",J193,0)</f>
        <v>0</v>
      </c>
      <c r="BH193" s="125">
        <f>IF(N193="zníž. prenesená",J193,0)</f>
        <v>0</v>
      </c>
      <c r="BI193" s="125">
        <f>IF(N193="nulová",J193,0)</f>
        <v>0</v>
      </c>
      <c r="BJ193" s="15" t="s">
        <v>134</v>
      </c>
      <c r="BK193" s="125">
        <f>ROUND(I193*H193,2)</f>
        <v>0</v>
      </c>
      <c r="BL193" s="15" t="s">
        <v>162</v>
      </c>
      <c r="BM193" s="207" t="s">
        <v>478</v>
      </c>
    </row>
    <row r="194" s="2" customFormat="1" ht="16.5" customHeight="1">
      <c r="A194" s="36"/>
      <c r="B194" s="164"/>
      <c r="C194" s="195" t="s">
        <v>78</v>
      </c>
      <c r="D194" s="195" t="s">
        <v>158</v>
      </c>
      <c r="E194" s="196" t="s">
        <v>1405</v>
      </c>
      <c r="F194" s="197" t="s">
        <v>1406</v>
      </c>
      <c r="G194" s="198" t="s">
        <v>228</v>
      </c>
      <c r="H194" s="199">
        <v>42</v>
      </c>
      <c r="I194" s="200"/>
      <c r="J194" s="201">
        <f>ROUND(I194*H194,2)</f>
        <v>0</v>
      </c>
      <c r="K194" s="202"/>
      <c r="L194" s="37"/>
      <c r="M194" s="203" t="s">
        <v>1</v>
      </c>
      <c r="N194" s="204" t="s">
        <v>44</v>
      </c>
      <c r="O194" s="75"/>
      <c r="P194" s="205">
        <f>O194*H194</f>
        <v>0</v>
      </c>
      <c r="Q194" s="205">
        <v>0</v>
      </c>
      <c r="R194" s="205">
        <f>Q194*H194</f>
        <v>0</v>
      </c>
      <c r="S194" s="205">
        <v>0</v>
      </c>
      <c r="T194" s="20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7" t="s">
        <v>162</v>
      </c>
      <c r="AT194" s="207" t="s">
        <v>158</v>
      </c>
      <c r="AU194" s="207" t="s">
        <v>86</v>
      </c>
      <c r="AY194" s="15" t="s">
        <v>155</v>
      </c>
      <c r="BE194" s="125">
        <f>IF(N194="základná",J194,0)</f>
        <v>0</v>
      </c>
      <c r="BF194" s="125">
        <f>IF(N194="znížená",J194,0)</f>
        <v>0</v>
      </c>
      <c r="BG194" s="125">
        <f>IF(N194="zákl. prenesená",J194,0)</f>
        <v>0</v>
      </c>
      <c r="BH194" s="125">
        <f>IF(N194="zníž. prenesená",J194,0)</f>
        <v>0</v>
      </c>
      <c r="BI194" s="125">
        <f>IF(N194="nulová",J194,0)</f>
        <v>0</v>
      </c>
      <c r="BJ194" s="15" t="s">
        <v>134</v>
      </c>
      <c r="BK194" s="125">
        <f>ROUND(I194*H194,2)</f>
        <v>0</v>
      </c>
      <c r="BL194" s="15" t="s">
        <v>162</v>
      </c>
      <c r="BM194" s="207" t="s">
        <v>741</v>
      </c>
    </row>
    <row r="195" s="2" customFormat="1" ht="16.5" customHeight="1">
      <c r="A195" s="36"/>
      <c r="B195" s="164"/>
      <c r="C195" s="195" t="s">
        <v>78</v>
      </c>
      <c r="D195" s="195" t="s">
        <v>158</v>
      </c>
      <c r="E195" s="196" t="s">
        <v>1407</v>
      </c>
      <c r="F195" s="197" t="s">
        <v>1408</v>
      </c>
      <c r="G195" s="198" t="s">
        <v>346</v>
      </c>
      <c r="H195" s="199">
        <v>1</v>
      </c>
      <c r="I195" s="200"/>
      <c r="J195" s="201">
        <f>ROUND(I195*H195,2)</f>
        <v>0</v>
      </c>
      <c r="K195" s="202"/>
      <c r="L195" s="37"/>
      <c r="M195" s="203" t="s">
        <v>1</v>
      </c>
      <c r="N195" s="204" t="s">
        <v>44</v>
      </c>
      <c r="O195" s="75"/>
      <c r="P195" s="205">
        <f>O195*H195</f>
        <v>0</v>
      </c>
      <c r="Q195" s="205">
        <v>0</v>
      </c>
      <c r="R195" s="205">
        <f>Q195*H195</f>
        <v>0</v>
      </c>
      <c r="S195" s="205">
        <v>0</v>
      </c>
      <c r="T195" s="206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07" t="s">
        <v>162</v>
      </c>
      <c r="AT195" s="207" t="s">
        <v>158</v>
      </c>
      <c r="AU195" s="207" t="s">
        <v>86</v>
      </c>
      <c r="AY195" s="15" t="s">
        <v>155</v>
      </c>
      <c r="BE195" s="125">
        <f>IF(N195="základná",J195,0)</f>
        <v>0</v>
      </c>
      <c r="BF195" s="125">
        <f>IF(N195="znížená",J195,0)</f>
        <v>0</v>
      </c>
      <c r="BG195" s="125">
        <f>IF(N195="zákl. prenesená",J195,0)</f>
        <v>0</v>
      </c>
      <c r="BH195" s="125">
        <f>IF(N195="zníž. prenesená",J195,0)</f>
        <v>0</v>
      </c>
      <c r="BI195" s="125">
        <f>IF(N195="nulová",J195,0)</f>
        <v>0</v>
      </c>
      <c r="BJ195" s="15" t="s">
        <v>134</v>
      </c>
      <c r="BK195" s="125">
        <f>ROUND(I195*H195,2)</f>
        <v>0</v>
      </c>
      <c r="BL195" s="15" t="s">
        <v>162</v>
      </c>
      <c r="BM195" s="207" t="s">
        <v>745</v>
      </c>
    </row>
    <row r="196" s="2" customFormat="1" ht="16.5" customHeight="1">
      <c r="A196" s="36"/>
      <c r="B196" s="164"/>
      <c r="C196" s="195" t="s">
        <v>78</v>
      </c>
      <c r="D196" s="195" t="s">
        <v>158</v>
      </c>
      <c r="E196" s="196" t="s">
        <v>1409</v>
      </c>
      <c r="F196" s="197" t="s">
        <v>1410</v>
      </c>
      <c r="G196" s="198" t="s">
        <v>346</v>
      </c>
      <c r="H196" s="199">
        <v>20</v>
      </c>
      <c r="I196" s="200"/>
      <c r="J196" s="201">
        <f>ROUND(I196*H196,2)</f>
        <v>0</v>
      </c>
      <c r="K196" s="202"/>
      <c r="L196" s="37"/>
      <c r="M196" s="203" t="s">
        <v>1</v>
      </c>
      <c r="N196" s="204" t="s">
        <v>44</v>
      </c>
      <c r="O196" s="75"/>
      <c r="P196" s="205">
        <f>O196*H196</f>
        <v>0</v>
      </c>
      <c r="Q196" s="205">
        <v>0</v>
      </c>
      <c r="R196" s="205">
        <f>Q196*H196</f>
        <v>0</v>
      </c>
      <c r="S196" s="205">
        <v>0</v>
      </c>
      <c r="T196" s="20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07" t="s">
        <v>162</v>
      </c>
      <c r="AT196" s="207" t="s">
        <v>158</v>
      </c>
      <c r="AU196" s="207" t="s">
        <v>86</v>
      </c>
      <c r="AY196" s="15" t="s">
        <v>155</v>
      </c>
      <c r="BE196" s="125">
        <f>IF(N196="základná",J196,0)</f>
        <v>0</v>
      </c>
      <c r="BF196" s="125">
        <f>IF(N196="znížená",J196,0)</f>
        <v>0</v>
      </c>
      <c r="BG196" s="125">
        <f>IF(N196="zákl. prenesená",J196,0)</f>
        <v>0</v>
      </c>
      <c r="BH196" s="125">
        <f>IF(N196="zníž. prenesená",J196,0)</f>
        <v>0</v>
      </c>
      <c r="BI196" s="125">
        <f>IF(N196="nulová",J196,0)</f>
        <v>0</v>
      </c>
      <c r="BJ196" s="15" t="s">
        <v>134</v>
      </c>
      <c r="BK196" s="125">
        <f>ROUND(I196*H196,2)</f>
        <v>0</v>
      </c>
      <c r="BL196" s="15" t="s">
        <v>162</v>
      </c>
      <c r="BM196" s="207" t="s">
        <v>806</v>
      </c>
    </row>
    <row r="197" s="2" customFormat="1" ht="16.5" customHeight="1">
      <c r="A197" s="36"/>
      <c r="B197" s="164"/>
      <c r="C197" s="195" t="s">
        <v>78</v>
      </c>
      <c r="D197" s="195" t="s">
        <v>158</v>
      </c>
      <c r="E197" s="196" t="s">
        <v>1411</v>
      </c>
      <c r="F197" s="197" t="s">
        <v>1412</v>
      </c>
      <c r="G197" s="198" t="s">
        <v>346</v>
      </c>
      <c r="H197" s="199">
        <v>20</v>
      </c>
      <c r="I197" s="200"/>
      <c r="J197" s="201">
        <f>ROUND(I197*H197,2)</f>
        <v>0</v>
      </c>
      <c r="K197" s="202"/>
      <c r="L197" s="37"/>
      <c r="M197" s="203" t="s">
        <v>1</v>
      </c>
      <c r="N197" s="204" t="s">
        <v>44</v>
      </c>
      <c r="O197" s="75"/>
      <c r="P197" s="205">
        <f>O197*H197</f>
        <v>0</v>
      </c>
      <c r="Q197" s="205">
        <v>0</v>
      </c>
      <c r="R197" s="205">
        <f>Q197*H197</f>
        <v>0</v>
      </c>
      <c r="S197" s="205">
        <v>0</v>
      </c>
      <c r="T197" s="20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7" t="s">
        <v>162</v>
      </c>
      <c r="AT197" s="207" t="s">
        <v>158</v>
      </c>
      <c r="AU197" s="207" t="s">
        <v>86</v>
      </c>
      <c r="AY197" s="15" t="s">
        <v>155</v>
      </c>
      <c r="BE197" s="125">
        <f>IF(N197="základná",J197,0)</f>
        <v>0</v>
      </c>
      <c r="BF197" s="125">
        <f>IF(N197="znížená",J197,0)</f>
        <v>0</v>
      </c>
      <c r="BG197" s="125">
        <f>IF(N197="zákl. prenesená",J197,0)</f>
        <v>0</v>
      </c>
      <c r="BH197" s="125">
        <f>IF(N197="zníž. prenesená",J197,0)</f>
        <v>0</v>
      </c>
      <c r="BI197" s="125">
        <f>IF(N197="nulová",J197,0)</f>
        <v>0</v>
      </c>
      <c r="BJ197" s="15" t="s">
        <v>134</v>
      </c>
      <c r="BK197" s="125">
        <f>ROUND(I197*H197,2)</f>
        <v>0</v>
      </c>
      <c r="BL197" s="15" t="s">
        <v>162</v>
      </c>
      <c r="BM197" s="207" t="s">
        <v>814</v>
      </c>
    </row>
    <row r="198" s="2" customFormat="1" ht="21.75" customHeight="1">
      <c r="A198" s="36"/>
      <c r="B198" s="164"/>
      <c r="C198" s="195" t="s">
        <v>78</v>
      </c>
      <c r="D198" s="195" t="s">
        <v>158</v>
      </c>
      <c r="E198" s="196" t="s">
        <v>1413</v>
      </c>
      <c r="F198" s="197" t="s">
        <v>1414</v>
      </c>
      <c r="G198" s="198" t="s">
        <v>346</v>
      </c>
      <c r="H198" s="199">
        <v>10</v>
      </c>
      <c r="I198" s="200"/>
      <c r="J198" s="201">
        <f>ROUND(I198*H198,2)</f>
        <v>0</v>
      </c>
      <c r="K198" s="202"/>
      <c r="L198" s="37"/>
      <c r="M198" s="203" t="s">
        <v>1</v>
      </c>
      <c r="N198" s="204" t="s">
        <v>44</v>
      </c>
      <c r="O198" s="75"/>
      <c r="P198" s="205">
        <f>O198*H198</f>
        <v>0</v>
      </c>
      <c r="Q198" s="205">
        <v>0</v>
      </c>
      <c r="R198" s="205">
        <f>Q198*H198</f>
        <v>0</v>
      </c>
      <c r="S198" s="205">
        <v>0</v>
      </c>
      <c r="T198" s="206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07" t="s">
        <v>162</v>
      </c>
      <c r="AT198" s="207" t="s">
        <v>158</v>
      </c>
      <c r="AU198" s="207" t="s">
        <v>86</v>
      </c>
      <c r="AY198" s="15" t="s">
        <v>155</v>
      </c>
      <c r="BE198" s="125">
        <f>IF(N198="základná",J198,0)</f>
        <v>0</v>
      </c>
      <c r="BF198" s="125">
        <f>IF(N198="znížená",J198,0)</f>
        <v>0</v>
      </c>
      <c r="BG198" s="125">
        <f>IF(N198="zákl. prenesená",J198,0)</f>
        <v>0</v>
      </c>
      <c r="BH198" s="125">
        <f>IF(N198="zníž. prenesená",J198,0)</f>
        <v>0</v>
      </c>
      <c r="BI198" s="125">
        <f>IF(N198="nulová",J198,0)</f>
        <v>0</v>
      </c>
      <c r="BJ198" s="15" t="s">
        <v>134</v>
      </c>
      <c r="BK198" s="125">
        <f>ROUND(I198*H198,2)</f>
        <v>0</v>
      </c>
      <c r="BL198" s="15" t="s">
        <v>162</v>
      </c>
      <c r="BM198" s="207" t="s">
        <v>482</v>
      </c>
    </row>
    <row r="199" s="2" customFormat="1" ht="16.5" customHeight="1">
      <c r="A199" s="36"/>
      <c r="B199" s="164"/>
      <c r="C199" s="195" t="s">
        <v>78</v>
      </c>
      <c r="D199" s="195" t="s">
        <v>158</v>
      </c>
      <c r="E199" s="196" t="s">
        <v>1415</v>
      </c>
      <c r="F199" s="197" t="s">
        <v>1416</v>
      </c>
      <c r="G199" s="198" t="s">
        <v>346</v>
      </c>
      <c r="H199" s="199">
        <v>1</v>
      </c>
      <c r="I199" s="200"/>
      <c r="J199" s="201">
        <f>ROUND(I199*H199,2)</f>
        <v>0</v>
      </c>
      <c r="K199" s="202"/>
      <c r="L199" s="37"/>
      <c r="M199" s="203" t="s">
        <v>1</v>
      </c>
      <c r="N199" s="204" t="s">
        <v>44</v>
      </c>
      <c r="O199" s="75"/>
      <c r="P199" s="205">
        <f>O199*H199</f>
        <v>0</v>
      </c>
      <c r="Q199" s="205">
        <v>0</v>
      </c>
      <c r="R199" s="205">
        <f>Q199*H199</f>
        <v>0</v>
      </c>
      <c r="S199" s="205">
        <v>0</v>
      </c>
      <c r="T199" s="20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07" t="s">
        <v>162</v>
      </c>
      <c r="AT199" s="207" t="s">
        <v>158</v>
      </c>
      <c r="AU199" s="207" t="s">
        <v>86</v>
      </c>
      <c r="AY199" s="15" t="s">
        <v>155</v>
      </c>
      <c r="BE199" s="125">
        <f>IF(N199="základná",J199,0)</f>
        <v>0</v>
      </c>
      <c r="BF199" s="125">
        <f>IF(N199="znížená",J199,0)</f>
        <v>0</v>
      </c>
      <c r="BG199" s="125">
        <f>IF(N199="zákl. prenesená",J199,0)</f>
        <v>0</v>
      </c>
      <c r="BH199" s="125">
        <f>IF(N199="zníž. prenesená",J199,0)</f>
        <v>0</v>
      </c>
      <c r="BI199" s="125">
        <f>IF(N199="nulová",J199,0)</f>
        <v>0</v>
      </c>
      <c r="BJ199" s="15" t="s">
        <v>134</v>
      </c>
      <c r="BK199" s="125">
        <f>ROUND(I199*H199,2)</f>
        <v>0</v>
      </c>
      <c r="BL199" s="15" t="s">
        <v>162</v>
      </c>
      <c r="BM199" s="207" t="s">
        <v>873</v>
      </c>
    </row>
    <row r="200" s="12" customFormat="1" ht="25.92" customHeight="1">
      <c r="A200" s="12"/>
      <c r="B200" s="183"/>
      <c r="C200" s="12"/>
      <c r="D200" s="184" t="s">
        <v>77</v>
      </c>
      <c r="E200" s="185" t="s">
        <v>1417</v>
      </c>
      <c r="F200" s="185" t="s">
        <v>1418</v>
      </c>
      <c r="G200" s="12"/>
      <c r="H200" s="12"/>
      <c r="I200" s="186"/>
      <c r="J200" s="161">
        <f>BK200</f>
        <v>0</v>
      </c>
      <c r="K200" s="12"/>
      <c r="L200" s="183"/>
      <c r="M200" s="187"/>
      <c r="N200" s="188"/>
      <c r="O200" s="188"/>
      <c r="P200" s="189">
        <f>SUM(P201:P220)</f>
        <v>0</v>
      </c>
      <c r="Q200" s="188"/>
      <c r="R200" s="189">
        <f>SUM(R201:R220)</f>
        <v>0</v>
      </c>
      <c r="S200" s="188"/>
      <c r="T200" s="190">
        <f>SUM(T201:T220)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84" t="s">
        <v>86</v>
      </c>
      <c r="AT200" s="191" t="s">
        <v>77</v>
      </c>
      <c r="AU200" s="191" t="s">
        <v>78</v>
      </c>
      <c r="AY200" s="184" t="s">
        <v>155</v>
      </c>
      <c r="BK200" s="192">
        <f>SUM(BK201:BK220)</f>
        <v>0</v>
      </c>
    </row>
    <row r="201" s="2" customFormat="1" ht="16.5" customHeight="1">
      <c r="A201" s="36"/>
      <c r="B201" s="164"/>
      <c r="C201" s="195" t="s">
        <v>78</v>
      </c>
      <c r="D201" s="195" t="s">
        <v>158</v>
      </c>
      <c r="E201" s="196" t="s">
        <v>1419</v>
      </c>
      <c r="F201" s="197" t="s">
        <v>1420</v>
      </c>
      <c r="G201" s="198" t="s">
        <v>500</v>
      </c>
      <c r="H201" s="199">
        <v>520</v>
      </c>
      <c r="I201" s="200"/>
      <c r="J201" s="201">
        <f>ROUND(I201*H201,2)</f>
        <v>0</v>
      </c>
      <c r="K201" s="202"/>
      <c r="L201" s="37"/>
      <c r="M201" s="203" t="s">
        <v>1</v>
      </c>
      <c r="N201" s="204" t="s">
        <v>44</v>
      </c>
      <c r="O201" s="75"/>
      <c r="P201" s="205">
        <f>O201*H201</f>
        <v>0</v>
      </c>
      <c r="Q201" s="205">
        <v>0</v>
      </c>
      <c r="R201" s="205">
        <f>Q201*H201</f>
        <v>0</v>
      </c>
      <c r="S201" s="205">
        <v>0</v>
      </c>
      <c r="T201" s="20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07" t="s">
        <v>162</v>
      </c>
      <c r="AT201" s="207" t="s">
        <v>158</v>
      </c>
      <c r="AU201" s="207" t="s">
        <v>86</v>
      </c>
      <c r="AY201" s="15" t="s">
        <v>155</v>
      </c>
      <c r="BE201" s="125">
        <f>IF(N201="základná",J201,0)</f>
        <v>0</v>
      </c>
      <c r="BF201" s="125">
        <f>IF(N201="znížená",J201,0)</f>
        <v>0</v>
      </c>
      <c r="BG201" s="125">
        <f>IF(N201="zákl. prenesená",J201,0)</f>
        <v>0</v>
      </c>
      <c r="BH201" s="125">
        <f>IF(N201="zníž. prenesená",J201,0)</f>
        <v>0</v>
      </c>
      <c r="BI201" s="125">
        <f>IF(N201="nulová",J201,0)</f>
        <v>0</v>
      </c>
      <c r="BJ201" s="15" t="s">
        <v>134</v>
      </c>
      <c r="BK201" s="125">
        <f>ROUND(I201*H201,2)</f>
        <v>0</v>
      </c>
      <c r="BL201" s="15" t="s">
        <v>162</v>
      </c>
      <c r="BM201" s="207" t="s">
        <v>376</v>
      </c>
    </row>
    <row r="202" s="2" customFormat="1" ht="16.5" customHeight="1">
      <c r="A202" s="36"/>
      <c r="B202" s="164"/>
      <c r="C202" s="195" t="s">
        <v>78</v>
      </c>
      <c r="D202" s="195" t="s">
        <v>158</v>
      </c>
      <c r="E202" s="196" t="s">
        <v>1421</v>
      </c>
      <c r="F202" s="197" t="s">
        <v>1422</v>
      </c>
      <c r="G202" s="198" t="s">
        <v>500</v>
      </c>
      <c r="H202" s="199">
        <v>80</v>
      </c>
      <c r="I202" s="200"/>
      <c r="J202" s="201">
        <f>ROUND(I202*H202,2)</f>
        <v>0</v>
      </c>
      <c r="K202" s="202"/>
      <c r="L202" s="37"/>
      <c r="M202" s="203" t="s">
        <v>1</v>
      </c>
      <c r="N202" s="204" t="s">
        <v>44</v>
      </c>
      <c r="O202" s="75"/>
      <c r="P202" s="205">
        <f>O202*H202</f>
        <v>0</v>
      </c>
      <c r="Q202" s="205">
        <v>0</v>
      </c>
      <c r="R202" s="205">
        <f>Q202*H202</f>
        <v>0</v>
      </c>
      <c r="S202" s="205">
        <v>0</v>
      </c>
      <c r="T202" s="20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07" t="s">
        <v>162</v>
      </c>
      <c r="AT202" s="207" t="s">
        <v>158</v>
      </c>
      <c r="AU202" s="207" t="s">
        <v>86</v>
      </c>
      <c r="AY202" s="15" t="s">
        <v>155</v>
      </c>
      <c r="BE202" s="125">
        <f>IF(N202="základná",J202,0)</f>
        <v>0</v>
      </c>
      <c r="BF202" s="125">
        <f>IF(N202="znížená",J202,0)</f>
        <v>0</v>
      </c>
      <c r="BG202" s="125">
        <f>IF(N202="zákl. prenesená",J202,0)</f>
        <v>0</v>
      </c>
      <c r="BH202" s="125">
        <f>IF(N202="zníž. prenesená",J202,0)</f>
        <v>0</v>
      </c>
      <c r="BI202" s="125">
        <f>IF(N202="nulová",J202,0)</f>
        <v>0</v>
      </c>
      <c r="BJ202" s="15" t="s">
        <v>134</v>
      </c>
      <c r="BK202" s="125">
        <f>ROUND(I202*H202,2)</f>
        <v>0</v>
      </c>
      <c r="BL202" s="15" t="s">
        <v>162</v>
      </c>
      <c r="BM202" s="207" t="s">
        <v>578</v>
      </c>
    </row>
    <row r="203" s="2" customFormat="1" ht="16.5" customHeight="1">
      <c r="A203" s="36"/>
      <c r="B203" s="164"/>
      <c r="C203" s="195" t="s">
        <v>78</v>
      </c>
      <c r="D203" s="195" t="s">
        <v>158</v>
      </c>
      <c r="E203" s="196" t="s">
        <v>1423</v>
      </c>
      <c r="F203" s="197" t="s">
        <v>1424</v>
      </c>
      <c r="G203" s="198" t="s">
        <v>500</v>
      </c>
      <c r="H203" s="199">
        <v>410</v>
      </c>
      <c r="I203" s="200"/>
      <c r="J203" s="201">
        <f>ROUND(I203*H203,2)</f>
        <v>0</v>
      </c>
      <c r="K203" s="202"/>
      <c r="L203" s="37"/>
      <c r="M203" s="203" t="s">
        <v>1</v>
      </c>
      <c r="N203" s="204" t="s">
        <v>44</v>
      </c>
      <c r="O203" s="75"/>
      <c r="P203" s="205">
        <f>O203*H203</f>
        <v>0</v>
      </c>
      <c r="Q203" s="205">
        <v>0</v>
      </c>
      <c r="R203" s="205">
        <f>Q203*H203</f>
        <v>0</v>
      </c>
      <c r="S203" s="205">
        <v>0</v>
      </c>
      <c r="T203" s="20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7" t="s">
        <v>162</v>
      </c>
      <c r="AT203" s="207" t="s">
        <v>158</v>
      </c>
      <c r="AU203" s="207" t="s">
        <v>86</v>
      </c>
      <c r="AY203" s="15" t="s">
        <v>155</v>
      </c>
      <c r="BE203" s="125">
        <f>IF(N203="základná",J203,0)</f>
        <v>0</v>
      </c>
      <c r="BF203" s="125">
        <f>IF(N203="znížená",J203,0)</f>
        <v>0</v>
      </c>
      <c r="BG203" s="125">
        <f>IF(N203="zákl. prenesená",J203,0)</f>
        <v>0</v>
      </c>
      <c r="BH203" s="125">
        <f>IF(N203="zníž. prenesená",J203,0)</f>
        <v>0</v>
      </c>
      <c r="BI203" s="125">
        <f>IF(N203="nulová",J203,0)</f>
        <v>0</v>
      </c>
      <c r="BJ203" s="15" t="s">
        <v>134</v>
      </c>
      <c r="BK203" s="125">
        <f>ROUND(I203*H203,2)</f>
        <v>0</v>
      </c>
      <c r="BL203" s="15" t="s">
        <v>162</v>
      </c>
      <c r="BM203" s="207" t="s">
        <v>596</v>
      </c>
    </row>
    <row r="204" s="2" customFormat="1" ht="16.5" customHeight="1">
      <c r="A204" s="36"/>
      <c r="B204" s="164"/>
      <c r="C204" s="195" t="s">
        <v>78</v>
      </c>
      <c r="D204" s="195" t="s">
        <v>158</v>
      </c>
      <c r="E204" s="196" t="s">
        <v>1425</v>
      </c>
      <c r="F204" s="197" t="s">
        <v>1426</v>
      </c>
      <c r="G204" s="198" t="s">
        <v>500</v>
      </c>
      <c r="H204" s="199">
        <v>165</v>
      </c>
      <c r="I204" s="200"/>
      <c r="J204" s="201">
        <f>ROUND(I204*H204,2)</f>
        <v>0</v>
      </c>
      <c r="K204" s="202"/>
      <c r="L204" s="37"/>
      <c r="M204" s="203" t="s">
        <v>1</v>
      </c>
      <c r="N204" s="204" t="s">
        <v>44</v>
      </c>
      <c r="O204" s="75"/>
      <c r="P204" s="205">
        <f>O204*H204</f>
        <v>0</v>
      </c>
      <c r="Q204" s="205">
        <v>0</v>
      </c>
      <c r="R204" s="205">
        <f>Q204*H204</f>
        <v>0</v>
      </c>
      <c r="S204" s="205">
        <v>0</v>
      </c>
      <c r="T204" s="20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07" t="s">
        <v>162</v>
      </c>
      <c r="AT204" s="207" t="s">
        <v>158</v>
      </c>
      <c r="AU204" s="207" t="s">
        <v>86</v>
      </c>
      <c r="AY204" s="15" t="s">
        <v>155</v>
      </c>
      <c r="BE204" s="125">
        <f>IF(N204="základná",J204,0)</f>
        <v>0</v>
      </c>
      <c r="BF204" s="125">
        <f>IF(N204="znížená",J204,0)</f>
        <v>0</v>
      </c>
      <c r="BG204" s="125">
        <f>IF(N204="zákl. prenesená",J204,0)</f>
        <v>0</v>
      </c>
      <c r="BH204" s="125">
        <f>IF(N204="zníž. prenesená",J204,0)</f>
        <v>0</v>
      </c>
      <c r="BI204" s="125">
        <f>IF(N204="nulová",J204,0)</f>
        <v>0</v>
      </c>
      <c r="BJ204" s="15" t="s">
        <v>134</v>
      </c>
      <c r="BK204" s="125">
        <f>ROUND(I204*H204,2)</f>
        <v>0</v>
      </c>
      <c r="BL204" s="15" t="s">
        <v>162</v>
      </c>
      <c r="BM204" s="207" t="s">
        <v>602</v>
      </c>
    </row>
    <row r="205" s="2" customFormat="1" ht="16.5" customHeight="1">
      <c r="A205" s="36"/>
      <c r="B205" s="164"/>
      <c r="C205" s="195" t="s">
        <v>78</v>
      </c>
      <c r="D205" s="195" t="s">
        <v>158</v>
      </c>
      <c r="E205" s="196" t="s">
        <v>1427</v>
      </c>
      <c r="F205" s="197" t="s">
        <v>1428</v>
      </c>
      <c r="G205" s="198" t="s">
        <v>500</v>
      </c>
      <c r="H205" s="199">
        <v>60</v>
      </c>
      <c r="I205" s="200"/>
      <c r="J205" s="201">
        <f>ROUND(I205*H205,2)</f>
        <v>0</v>
      </c>
      <c r="K205" s="202"/>
      <c r="L205" s="37"/>
      <c r="M205" s="203" t="s">
        <v>1</v>
      </c>
      <c r="N205" s="204" t="s">
        <v>44</v>
      </c>
      <c r="O205" s="75"/>
      <c r="P205" s="205">
        <f>O205*H205</f>
        <v>0</v>
      </c>
      <c r="Q205" s="205">
        <v>0</v>
      </c>
      <c r="R205" s="205">
        <f>Q205*H205</f>
        <v>0</v>
      </c>
      <c r="S205" s="205">
        <v>0</v>
      </c>
      <c r="T205" s="20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7" t="s">
        <v>162</v>
      </c>
      <c r="AT205" s="207" t="s">
        <v>158</v>
      </c>
      <c r="AU205" s="207" t="s">
        <v>86</v>
      </c>
      <c r="AY205" s="15" t="s">
        <v>155</v>
      </c>
      <c r="BE205" s="125">
        <f>IF(N205="základná",J205,0)</f>
        <v>0</v>
      </c>
      <c r="BF205" s="125">
        <f>IF(N205="znížená",J205,0)</f>
        <v>0</v>
      </c>
      <c r="BG205" s="125">
        <f>IF(N205="zákl. prenesená",J205,0)</f>
        <v>0</v>
      </c>
      <c r="BH205" s="125">
        <f>IF(N205="zníž. prenesená",J205,0)</f>
        <v>0</v>
      </c>
      <c r="BI205" s="125">
        <f>IF(N205="nulová",J205,0)</f>
        <v>0</v>
      </c>
      <c r="BJ205" s="15" t="s">
        <v>134</v>
      </c>
      <c r="BK205" s="125">
        <f>ROUND(I205*H205,2)</f>
        <v>0</v>
      </c>
      <c r="BL205" s="15" t="s">
        <v>162</v>
      </c>
      <c r="BM205" s="207" t="s">
        <v>454</v>
      </c>
    </row>
    <row r="206" s="2" customFormat="1" ht="16.5" customHeight="1">
      <c r="A206" s="36"/>
      <c r="B206" s="164"/>
      <c r="C206" s="195" t="s">
        <v>78</v>
      </c>
      <c r="D206" s="195" t="s">
        <v>158</v>
      </c>
      <c r="E206" s="196" t="s">
        <v>1429</v>
      </c>
      <c r="F206" s="197" t="s">
        <v>1430</v>
      </c>
      <c r="G206" s="198" t="s">
        <v>500</v>
      </c>
      <c r="H206" s="199">
        <v>40</v>
      </c>
      <c r="I206" s="200"/>
      <c r="J206" s="201">
        <f>ROUND(I206*H206,2)</f>
        <v>0</v>
      </c>
      <c r="K206" s="202"/>
      <c r="L206" s="37"/>
      <c r="M206" s="203" t="s">
        <v>1</v>
      </c>
      <c r="N206" s="204" t="s">
        <v>44</v>
      </c>
      <c r="O206" s="75"/>
      <c r="P206" s="205">
        <f>O206*H206</f>
        <v>0</v>
      </c>
      <c r="Q206" s="205">
        <v>0</v>
      </c>
      <c r="R206" s="205">
        <f>Q206*H206</f>
        <v>0</v>
      </c>
      <c r="S206" s="205">
        <v>0</v>
      </c>
      <c r="T206" s="20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7" t="s">
        <v>162</v>
      </c>
      <c r="AT206" s="207" t="s">
        <v>158</v>
      </c>
      <c r="AU206" s="207" t="s">
        <v>86</v>
      </c>
      <c r="AY206" s="15" t="s">
        <v>155</v>
      </c>
      <c r="BE206" s="125">
        <f>IF(N206="základná",J206,0)</f>
        <v>0</v>
      </c>
      <c r="BF206" s="125">
        <f>IF(N206="znížená",J206,0)</f>
        <v>0</v>
      </c>
      <c r="BG206" s="125">
        <f>IF(N206="zákl. prenesená",J206,0)</f>
        <v>0</v>
      </c>
      <c r="BH206" s="125">
        <f>IF(N206="zníž. prenesená",J206,0)</f>
        <v>0</v>
      </c>
      <c r="BI206" s="125">
        <f>IF(N206="nulová",J206,0)</f>
        <v>0</v>
      </c>
      <c r="BJ206" s="15" t="s">
        <v>134</v>
      </c>
      <c r="BK206" s="125">
        <f>ROUND(I206*H206,2)</f>
        <v>0</v>
      </c>
      <c r="BL206" s="15" t="s">
        <v>162</v>
      </c>
      <c r="BM206" s="207" t="s">
        <v>947</v>
      </c>
    </row>
    <row r="207" s="2" customFormat="1" ht="16.5" customHeight="1">
      <c r="A207" s="36"/>
      <c r="B207" s="164"/>
      <c r="C207" s="195" t="s">
        <v>78</v>
      </c>
      <c r="D207" s="195" t="s">
        <v>158</v>
      </c>
      <c r="E207" s="196" t="s">
        <v>1431</v>
      </c>
      <c r="F207" s="197" t="s">
        <v>1432</v>
      </c>
      <c r="G207" s="198" t="s">
        <v>500</v>
      </c>
      <c r="H207" s="199">
        <v>20</v>
      </c>
      <c r="I207" s="200"/>
      <c r="J207" s="201">
        <f>ROUND(I207*H207,2)</f>
        <v>0</v>
      </c>
      <c r="K207" s="202"/>
      <c r="L207" s="37"/>
      <c r="M207" s="203" t="s">
        <v>1</v>
      </c>
      <c r="N207" s="204" t="s">
        <v>44</v>
      </c>
      <c r="O207" s="75"/>
      <c r="P207" s="205">
        <f>O207*H207</f>
        <v>0</v>
      </c>
      <c r="Q207" s="205">
        <v>0</v>
      </c>
      <c r="R207" s="205">
        <f>Q207*H207</f>
        <v>0</v>
      </c>
      <c r="S207" s="205">
        <v>0</v>
      </c>
      <c r="T207" s="20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7" t="s">
        <v>162</v>
      </c>
      <c r="AT207" s="207" t="s">
        <v>158</v>
      </c>
      <c r="AU207" s="207" t="s">
        <v>86</v>
      </c>
      <c r="AY207" s="15" t="s">
        <v>155</v>
      </c>
      <c r="BE207" s="125">
        <f>IF(N207="základná",J207,0)</f>
        <v>0</v>
      </c>
      <c r="BF207" s="125">
        <f>IF(N207="znížená",J207,0)</f>
        <v>0</v>
      </c>
      <c r="BG207" s="125">
        <f>IF(N207="zákl. prenesená",J207,0)</f>
        <v>0</v>
      </c>
      <c r="BH207" s="125">
        <f>IF(N207="zníž. prenesená",J207,0)</f>
        <v>0</v>
      </c>
      <c r="BI207" s="125">
        <f>IF(N207="nulová",J207,0)</f>
        <v>0</v>
      </c>
      <c r="BJ207" s="15" t="s">
        <v>134</v>
      </c>
      <c r="BK207" s="125">
        <f>ROUND(I207*H207,2)</f>
        <v>0</v>
      </c>
      <c r="BL207" s="15" t="s">
        <v>162</v>
      </c>
      <c r="BM207" s="207" t="s">
        <v>616</v>
      </c>
    </row>
    <row r="208" s="2" customFormat="1" ht="16.5" customHeight="1">
      <c r="A208" s="36"/>
      <c r="B208" s="164"/>
      <c r="C208" s="195" t="s">
        <v>78</v>
      </c>
      <c r="D208" s="195" t="s">
        <v>158</v>
      </c>
      <c r="E208" s="196" t="s">
        <v>1433</v>
      </c>
      <c r="F208" s="197" t="s">
        <v>1434</v>
      </c>
      <c r="G208" s="198" t="s">
        <v>500</v>
      </c>
      <c r="H208" s="199">
        <v>35</v>
      </c>
      <c r="I208" s="200"/>
      <c r="J208" s="201">
        <f>ROUND(I208*H208,2)</f>
        <v>0</v>
      </c>
      <c r="K208" s="202"/>
      <c r="L208" s="37"/>
      <c r="M208" s="203" t="s">
        <v>1</v>
      </c>
      <c r="N208" s="204" t="s">
        <v>44</v>
      </c>
      <c r="O208" s="75"/>
      <c r="P208" s="205">
        <f>O208*H208</f>
        <v>0</v>
      </c>
      <c r="Q208" s="205">
        <v>0</v>
      </c>
      <c r="R208" s="205">
        <f>Q208*H208</f>
        <v>0</v>
      </c>
      <c r="S208" s="205">
        <v>0</v>
      </c>
      <c r="T208" s="20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07" t="s">
        <v>162</v>
      </c>
      <c r="AT208" s="207" t="s">
        <v>158</v>
      </c>
      <c r="AU208" s="207" t="s">
        <v>86</v>
      </c>
      <c r="AY208" s="15" t="s">
        <v>155</v>
      </c>
      <c r="BE208" s="125">
        <f>IF(N208="základná",J208,0)</f>
        <v>0</v>
      </c>
      <c r="BF208" s="125">
        <f>IF(N208="znížená",J208,0)</f>
        <v>0</v>
      </c>
      <c r="BG208" s="125">
        <f>IF(N208="zákl. prenesená",J208,0)</f>
        <v>0</v>
      </c>
      <c r="BH208" s="125">
        <f>IF(N208="zníž. prenesená",J208,0)</f>
        <v>0</v>
      </c>
      <c r="BI208" s="125">
        <f>IF(N208="nulová",J208,0)</f>
        <v>0</v>
      </c>
      <c r="BJ208" s="15" t="s">
        <v>134</v>
      </c>
      <c r="BK208" s="125">
        <f>ROUND(I208*H208,2)</f>
        <v>0</v>
      </c>
      <c r="BL208" s="15" t="s">
        <v>162</v>
      </c>
      <c r="BM208" s="207" t="s">
        <v>705</v>
      </c>
    </row>
    <row r="209" s="2" customFormat="1" ht="16.5" customHeight="1">
      <c r="A209" s="36"/>
      <c r="B209" s="164"/>
      <c r="C209" s="195" t="s">
        <v>78</v>
      </c>
      <c r="D209" s="195" t="s">
        <v>158</v>
      </c>
      <c r="E209" s="196" t="s">
        <v>1435</v>
      </c>
      <c r="F209" s="197" t="s">
        <v>1436</v>
      </c>
      <c r="G209" s="198" t="s">
        <v>500</v>
      </c>
      <c r="H209" s="199">
        <v>10</v>
      </c>
      <c r="I209" s="200"/>
      <c r="J209" s="201">
        <f>ROUND(I209*H209,2)</f>
        <v>0</v>
      </c>
      <c r="K209" s="202"/>
      <c r="L209" s="37"/>
      <c r="M209" s="203" t="s">
        <v>1</v>
      </c>
      <c r="N209" s="204" t="s">
        <v>44</v>
      </c>
      <c r="O209" s="75"/>
      <c r="P209" s="205">
        <f>O209*H209</f>
        <v>0</v>
      </c>
      <c r="Q209" s="205">
        <v>0</v>
      </c>
      <c r="R209" s="205">
        <f>Q209*H209</f>
        <v>0</v>
      </c>
      <c r="S209" s="205">
        <v>0</v>
      </c>
      <c r="T209" s="20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7" t="s">
        <v>162</v>
      </c>
      <c r="AT209" s="207" t="s">
        <v>158</v>
      </c>
      <c r="AU209" s="207" t="s">
        <v>86</v>
      </c>
      <c r="AY209" s="15" t="s">
        <v>155</v>
      </c>
      <c r="BE209" s="125">
        <f>IF(N209="základná",J209,0)</f>
        <v>0</v>
      </c>
      <c r="BF209" s="125">
        <f>IF(N209="znížená",J209,0)</f>
        <v>0</v>
      </c>
      <c r="BG209" s="125">
        <f>IF(N209="zákl. prenesená",J209,0)</f>
        <v>0</v>
      </c>
      <c r="BH209" s="125">
        <f>IF(N209="zníž. prenesená",J209,0)</f>
        <v>0</v>
      </c>
      <c r="BI209" s="125">
        <f>IF(N209="nulová",J209,0)</f>
        <v>0</v>
      </c>
      <c r="BJ209" s="15" t="s">
        <v>134</v>
      </c>
      <c r="BK209" s="125">
        <f>ROUND(I209*H209,2)</f>
        <v>0</v>
      </c>
      <c r="BL209" s="15" t="s">
        <v>162</v>
      </c>
      <c r="BM209" s="207" t="s">
        <v>757</v>
      </c>
    </row>
    <row r="210" s="2" customFormat="1" ht="16.5" customHeight="1">
      <c r="A210" s="36"/>
      <c r="B210" s="164"/>
      <c r="C210" s="195" t="s">
        <v>78</v>
      </c>
      <c r="D210" s="195" t="s">
        <v>158</v>
      </c>
      <c r="E210" s="196" t="s">
        <v>1437</v>
      </c>
      <c r="F210" s="197" t="s">
        <v>1438</v>
      </c>
      <c r="G210" s="198" t="s">
        <v>500</v>
      </c>
      <c r="H210" s="199">
        <v>255</v>
      </c>
      <c r="I210" s="200"/>
      <c r="J210" s="201">
        <f>ROUND(I210*H210,2)</f>
        <v>0</v>
      </c>
      <c r="K210" s="202"/>
      <c r="L210" s="37"/>
      <c r="M210" s="203" t="s">
        <v>1</v>
      </c>
      <c r="N210" s="204" t="s">
        <v>44</v>
      </c>
      <c r="O210" s="75"/>
      <c r="P210" s="205">
        <f>O210*H210</f>
        <v>0</v>
      </c>
      <c r="Q210" s="205">
        <v>0</v>
      </c>
      <c r="R210" s="205">
        <f>Q210*H210</f>
        <v>0</v>
      </c>
      <c r="S210" s="205">
        <v>0</v>
      </c>
      <c r="T210" s="20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07" t="s">
        <v>162</v>
      </c>
      <c r="AT210" s="207" t="s">
        <v>158</v>
      </c>
      <c r="AU210" s="207" t="s">
        <v>86</v>
      </c>
      <c r="AY210" s="15" t="s">
        <v>155</v>
      </c>
      <c r="BE210" s="125">
        <f>IF(N210="základná",J210,0)</f>
        <v>0</v>
      </c>
      <c r="BF210" s="125">
        <f>IF(N210="znížená",J210,0)</f>
        <v>0</v>
      </c>
      <c r="BG210" s="125">
        <f>IF(N210="zákl. prenesená",J210,0)</f>
        <v>0</v>
      </c>
      <c r="BH210" s="125">
        <f>IF(N210="zníž. prenesená",J210,0)</f>
        <v>0</v>
      </c>
      <c r="BI210" s="125">
        <f>IF(N210="nulová",J210,0)</f>
        <v>0</v>
      </c>
      <c r="BJ210" s="15" t="s">
        <v>134</v>
      </c>
      <c r="BK210" s="125">
        <f>ROUND(I210*H210,2)</f>
        <v>0</v>
      </c>
      <c r="BL210" s="15" t="s">
        <v>162</v>
      </c>
      <c r="BM210" s="207" t="s">
        <v>907</v>
      </c>
    </row>
    <row r="211" s="2" customFormat="1" ht="16.5" customHeight="1">
      <c r="A211" s="36"/>
      <c r="B211" s="164"/>
      <c r="C211" s="195" t="s">
        <v>78</v>
      </c>
      <c r="D211" s="195" t="s">
        <v>158</v>
      </c>
      <c r="E211" s="196" t="s">
        <v>1439</v>
      </c>
      <c r="F211" s="197" t="s">
        <v>1440</v>
      </c>
      <c r="G211" s="198" t="s">
        <v>500</v>
      </c>
      <c r="H211" s="199">
        <v>100</v>
      </c>
      <c r="I211" s="200"/>
      <c r="J211" s="201">
        <f>ROUND(I211*H211,2)</f>
        <v>0</v>
      </c>
      <c r="K211" s="202"/>
      <c r="L211" s="37"/>
      <c r="M211" s="203" t="s">
        <v>1</v>
      </c>
      <c r="N211" s="204" t="s">
        <v>44</v>
      </c>
      <c r="O211" s="75"/>
      <c r="P211" s="205">
        <f>O211*H211</f>
        <v>0</v>
      </c>
      <c r="Q211" s="205">
        <v>0</v>
      </c>
      <c r="R211" s="205">
        <f>Q211*H211</f>
        <v>0</v>
      </c>
      <c r="S211" s="205">
        <v>0</v>
      </c>
      <c r="T211" s="20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07" t="s">
        <v>162</v>
      </c>
      <c r="AT211" s="207" t="s">
        <v>158</v>
      </c>
      <c r="AU211" s="207" t="s">
        <v>86</v>
      </c>
      <c r="AY211" s="15" t="s">
        <v>155</v>
      </c>
      <c r="BE211" s="125">
        <f>IF(N211="základná",J211,0)</f>
        <v>0</v>
      </c>
      <c r="BF211" s="125">
        <f>IF(N211="znížená",J211,0)</f>
        <v>0</v>
      </c>
      <c r="BG211" s="125">
        <f>IF(N211="zákl. prenesená",J211,0)</f>
        <v>0</v>
      </c>
      <c r="BH211" s="125">
        <f>IF(N211="zníž. prenesená",J211,0)</f>
        <v>0</v>
      </c>
      <c r="BI211" s="125">
        <f>IF(N211="nulová",J211,0)</f>
        <v>0</v>
      </c>
      <c r="BJ211" s="15" t="s">
        <v>134</v>
      </c>
      <c r="BK211" s="125">
        <f>ROUND(I211*H211,2)</f>
        <v>0</v>
      </c>
      <c r="BL211" s="15" t="s">
        <v>162</v>
      </c>
      <c r="BM211" s="207" t="s">
        <v>568</v>
      </c>
    </row>
    <row r="212" s="2" customFormat="1" ht="16.5" customHeight="1">
      <c r="A212" s="36"/>
      <c r="B212" s="164"/>
      <c r="C212" s="195" t="s">
        <v>78</v>
      </c>
      <c r="D212" s="195" t="s">
        <v>158</v>
      </c>
      <c r="E212" s="196" t="s">
        <v>1441</v>
      </c>
      <c r="F212" s="197" t="s">
        <v>1442</v>
      </c>
      <c r="G212" s="198" t="s">
        <v>500</v>
      </c>
      <c r="H212" s="199">
        <v>150</v>
      </c>
      <c r="I212" s="200"/>
      <c r="J212" s="201">
        <f>ROUND(I212*H212,2)</f>
        <v>0</v>
      </c>
      <c r="K212" s="202"/>
      <c r="L212" s="37"/>
      <c r="M212" s="203" t="s">
        <v>1</v>
      </c>
      <c r="N212" s="204" t="s">
        <v>44</v>
      </c>
      <c r="O212" s="75"/>
      <c r="P212" s="205">
        <f>O212*H212</f>
        <v>0</v>
      </c>
      <c r="Q212" s="205">
        <v>0</v>
      </c>
      <c r="R212" s="205">
        <f>Q212*H212</f>
        <v>0</v>
      </c>
      <c r="S212" s="205">
        <v>0</v>
      </c>
      <c r="T212" s="206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7" t="s">
        <v>162</v>
      </c>
      <c r="AT212" s="207" t="s">
        <v>158</v>
      </c>
      <c r="AU212" s="207" t="s">
        <v>86</v>
      </c>
      <c r="AY212" s="15" t="s">
        <v>155</v>
      </c>
      <c r="BE212" s="125">
        <f>IF(N212="základná",J212,0)</f>
        <v>0</v>
      </c>
      <c r="BF212" s="125">
        <f>IF(N212="znížená",J212,0)</f>
        <v>0</v>
      </c>
      <c r="BG212" s="125">
        <f>IF(N212="zákl. prenesená",J212,0)</f>
        <v>0</v>
      </c>
      <c r="BH212" s="125">
        <f>IF(N212="zníž. prenesená",J212,0)</f>
        <v>0</v>
      </c>
      <c r="BI212" s="125">
        <f>IF(N212="nulová",J212,0)</f>
        <v>0</v>
      </c>
      <c r="BJ212" s="15" t="s">
        <v>134</v>
      </c>
      <c r="BK212" s="125">
        <f>ROUND(I212*H212,2)</f>
        <v>0</v>
      </c>
      <c r="BL212" s="15" t="s">
        <v>162</v>
      </c>
      <c r="BM212" s="207" t="s">
        <v>1164</v>
      </c>
    </row>
    <row r="213" s="2" customFormat="1" ht="16.5" customHeight="1">
      <c r="A213" s="36"/>
      <c r="B213" s="164"/>
      <c r="C213" s="195" t="s">
        <v>78</v>
      </c>
      <c r="D213" s="195" t="s">
        <v>158</v>
      </c>
      <c r="E213" s="196" t="s">
        <v>1443</v>
      </c>
      <c r="F213" s="197" t="s">
        <v>1444</v>
      </c>
      <c r="G213" s="198" t="s">
        <v>500</v>
      </c>
      <c r="H213" s="199">
        <v>200</v>
      </c>
      <c r="I213" s="200"/>
      <c r="J213" s="201">
        <f>ROUND(I213*H213,2)</f>
        <v>0</v>
      </c>
      <c r="K213" s="202"/>
      <c r="L213" s="37"/>
      <c r="M213" s="203" t="s">
        <v>1</v>
      </c>
      <c r="N213" s="204" t="s">
        <v>44</v>
      </c>
      <c r="O213" s="75"/>
      <c r="P213" s="205">
        <f>O213*H213</f>
        <v>0</v>
      </c>
      <c r="Q213" s="205">
        <v>0</v>
      </c>
      <c r="R213" s="205">
        <f>Q213*H213</f>
        <v>0</v>
      </c>
      <c r="S213" s="205">
        <v>0</v>
      </c>
      <c r="T213" s="206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7" t="s">
        <v>162</v>
      </c>
      <c r="AT213" s="207" t="s">
        <v>158</v>
      </c>
      <c r="AU213" s="207" t="s">
        <v>86</v>
      </c>
      <c r="AY213" s="15" t="s">
        <v>155</v>
      </c>
      <c r="BE213" s="125">
        <f>IF(N213="základná",J213,0)</f>
        <v>0</v>
      </c>
      <c r="BF213" s="125">
        <f>IF(N213="znížená",J213,0)</f>
        <v>0</v>
      </c>
      <c r="BG213" s="125">
        <f>IF(N213="zákl. prenesená",J213,0)</f>
        <v>0</v>
      </c>
      <c r="BH213" s="125">
        <f>IF(N213="zníž. prenesená",J213,0)</f>
        <v>0</v>
      </c>
      <c r="BI213" s="125">
        <f>IF(N213="nulová",J213,0)</f>
        <v>0</v>
      </c>
      <c r="BJ213" s="15" t="s">
        <v>134</v>
      </c>
      <c r="BK213" s="125">
        <f>ROUND(I213*H213,2)</f>
        <v>0</v>
      </c>
      <c r="BL213" s="15" t="s">
        <v>162</v>
      </c>
      <c r="BM213" s="207" t="s">
        <v>1167</v>
      </c>
    </row>
    <row r="214" s="2" customFormat="1" ht="16.5" customHeight="1">
      <c r="A214" s="36"/>
      <c r="B214" s="164"/>
      <c r="C214" s="195" t="s">
        <v>78</v>
      </c>
      <c r="D214" s="195" t="s">
        <v>158</v>
      </c>
      <c r="E214" s="196" t="s">
        <v>1445</v>
      </c>
      <c r="F214" s="197" t="s">
        <v>1446</v>
      </c>
      <c r="G214" s="198" t="s">
        <v>500</v>
      </c>
      <c r="H214" s="199">
        <v>25</v>
      </c>
      <c r="I214" s="200"/>
      <c r="J214" s="201">
        <f>ROUND(I214*H214,2)</f>
        <v>0</v>
      </c>
      <c r="K214" s="202"/>
      <c r="L214" s="37"/>
      <c r="M214" s="203" t="s">
        <v>1</v>
      </c>
      <c r="N214" s="204" t="s">
        <v>44</v>
      </c>
      <c r="O214" s="75"/>
      <c r="P214" s="205">
        <f>O214*H214</f>
        <v>0</v>
      </c>
      <c r="Q214" s="205">
        <v>0</v>
      </c>
      <c r="R214" s="205">
        <f>Q214*H214</f>
        <v>0</v>
      </c>
      <c r="S214" s="205">
        <v>0</v>
      </c>
      <c r="T214" s="20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07" t="s">
        <v>162</v>
      </c>
      <c r="AT214" s="207" t="s">
        <v>158</v>
      </c>
      <c r="AU214" s="207" t="s">
        <v>86</v>
      </c>
      <c r="AY214" s="15" t="s">
        <v>155</v>
      </c>
      <c r="BE214" s="125">
        <f>IF(N214="základná",J214,0)</f>
        <v>0</v>
      </c>
      <c r="BF214" s="125">
        <f>IF(N214="znížená",J214,0)</f>
        <v>0</v>
      </c>
      <c r="BG214" s="125">
        <f>IF(N214="zákl. prenesená",J214,0)</f>
        <v>0</v>
      </c>
      <c r="BH214" s="125">
        <f>IF(N214="zníž. prenesená",J214,0)</f>
        <v>0</v>
      </c>
      <c r="BI214" s="125">
        <f>IF(N214="nulová",J214,0)</f>
        <v>0</v>
      </c>
      <c r="BJ214" s="15" t="s">
        <v>134</v>
      </c>
      <c r="BK214" s="125">
        <f>ROUND(I214*H214,2)</f>
        <v>0</v>
      </c>
      <c r="BL214" s="15" t="s">
        <v>162</v>
      </c>
      <c r="BM214" s="207" t="s">
        <v>410</v>
      </c>
    </row>
    <row r="215" s="2" customFormat="1" ht="16.5" customHeight="1">
      <c r="A215" s="36"/>
      <c r="B215" s="164"/>
      <c r="C215" s="195" t="s">
        <v>78</v>
      </c>
      <c r="D215" s="195" t="s">
        <v>158</v>
      </c>
      <c r="E215" s="196" t="s">
        <v>1447</v>
      </c>
      <c r="F215" s="197" t="s">
        <v>1448</v>
      </c>
      <c r="G215" s="198" t="s">
        <v>1449</v>
      </c>
      <c r="H215" s="199">
        <v>1</v>
      </c>
      <c r="I215" s="200"/>
      <c r="J215" s="201">
        <f>ROUND(I215*H215,2)</f>
        <v>0</v>
      </c>
      <c r="K215" s="202"/>
      <c r="L215" s="37"/>
      <c r="M215" s="203" t="s">
        <v>1</v>
      </c>
      <c r="N215" s="204" t="s">
        <v>44</v>
      </c>
      <c r="O215" s="75"/>
      <c r="P215" s="205">
        <f>O215*H215</f>
        <v>0</v>
      </c>
      <c r="Q215" s="205">
        <v>0</v>
      </c>
      <c r="R215" s="205">
        <f>Q215*H215</f>
        <v>0</v>
      </c>
      <c r="S215" s="205">
        <v>0</v>
      </c>
      <c r="T215" s="20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07" t="s">
        <v>162</v>
      </c>
      <c r="AT215" s="207" t="s">
        <v>158</v>
      </c>
      <c r="AU215" s="207" t="s">
        <v>86</v>
      </c>
      <c r="AY215" s="15" t="s">
        <v>155</v>
      </c>
      <c r="BE215" s="125">
        <f>IF(N215="základná",J215,0)</f>
        <v>0</v>
      </c>
      <c r="BF215" s="125">
        <f>IF(N215="znížená",J215,0)</f>
        <v>0</v>
      </c>
      <c r="BG215" s="125">
        <f>IF(N215="zákl. prenesená",J215,0)</f>
        <v>0</v>
      </c>
      <c r="BH215" s="125">
        <f>IF(N215="zníž. prenesená",J215,0)</f>
        <v>0</v>
      </c>
      <c r="BI215" s="125">
        <f>IF(N215="nulová",J215,0)</f>
        <v>0</v>
      </c>
      <c r="BJ215" s="15" t="s">
        <v>134</v>
      </c>
      <c r="BK215" s="125">
        <f>ROUND(I215*H215,2)</f>
        <v>0</v>
      </c>
      <c r="BL215" s="15" t="s">
        <v>162</v>
      </c>
      <c r="BM215" s="207" t="s">
        <v>450</v>
      </c>
    </row>
    <row r="216" s="2" customFormat="1" ht="16.5" customHeight="1">
      <c r="A216" s="36"/>
      <c r="B216" s="164"/>
      <c r="C216" s="195" t="s">
        <v>78</v>
      </c>
      <c r="D216" s="195" t="s">
        <v>158</v>
      </c>
      <c r="E216" s="196" t="s">
        <v>1450</v>
      </c>
      <c r="F216" s="197" t="s">
        <v>1451</v>
      </c>
      <c r="G216" s="198" t="s">
        <v>346</v>
      </c>
      <c r="H216" s="199">
        <v>300</v>
      </c>
      <c r="I216" s="200"/>
      <c r="J216" s="201">
        <f>ROUND(I216*H216,2)</f>
        <v>0</v>
      </c>
      <c r="K216" s="202"/>
      <c r="L216" s="37"/>
      <c r="M216" s="203" t="s">
        <v>1</v>
      </c>
      <c r="N216" s="204" t="s">
        <v>44</v>
      </c>
      <c r="O216" s="75"/>
      <c r="P216" s="205">
        <f>O216*H216</f>
        <v>0</v>
      </c>
      <c r="Q216" s="205">
        <v>0</v>
      </c>
      <c r="R216" s="205">
        <f>Q216*H216</f>
        <v>0</v>
      </c>
      <c r="S216" s="205">
        <v>0</v>
      </c>
      <c r="T216" s="20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07" t="s">
        <v>162</v>
      </c>
      <c r="AT216" s="207" t="s">
        <v>158</v>
      </c>
      <c r="AU216" s="207" t="s">
        <v>86</v>
      </c>
      <c r="AY216" s="15" t="s">
        <v>155</v>
      </c>
      <c r="BE216" s="125">
        <f>IF(N216="základná",J216,0)</f>
        <v>0</v>
      </c>
      <c r="BF216" s="125">
        <f>IF(N216="znížená",J216,0)</f>
        <v>0</v>
      </c>
      <c r="BG216" s="125">
        <f>IF(N216="zákl. prenesená",J216,0)</f>
        <v>0</v>
      </c>
      <c r="BH216" s="125">
        <f>IF(N216="zníž. prenesená",J216,0)</f>
        <v>0</v>
      </c>
      <c r="BI216" s="125">
        <f>IF(N216="nulová",J216,0)</f>
        <v>0</v>
      </c>
      <c r="BJ216" s="15" t="s">
        <v>134</v>
      </c>
      <c r="BK216" s="125">
        <f>ROUND(I216*H216,2)</f>
        <v>0</v>
      </c>
      <c r="BL216" s="15" t="s">
        <v>162</v>
      </c>
      <c r="BM216" s="207" t="s">
        <v>521</v>
      </c>
    </row>
    <row r="217" s="2" customFormat="1" ht="44.25" customHeight="1">
      <c r="A217" s="36"/>
      <c r="B217" s="164"/>
      <c r="C217" s="195" t="s">
        <v>78</v>
      </c>
      <c r="D217" s="195" t="s">
        <v>158</v>
      </c>
      <c r="E217" s="196" t="s">
        <v>1452</v>
      </c>
      <c r="F217" s="197" t="s">
        <v>1453</v>
      </c>
      <c r="G217" s="198" t="s">
        <v>1</v>
      </c>
      <c r="H217" s="199">
        <v>20</v>
      </c>
      <c r="I217" s="200"/>
      <c r="J217" s="201">
        <f>ROUND(I217*H217,2)</f>
        <v>0</v>
      </c>
      <c r="K217" s="202"/>
      <c r="L217" s="37"/>
      <c r="M217" s="203" t="s">
        <v>1</v>
      </c>
      <c r="N217" s="204" t="s">
        <v>44</v>
      </c>
      <c r="O217" s="75"/>
      <c r="P217" s="205">
        <f>O217*H217</f>
        <v>0</v>
      </c>
      <c r="Q217" s="205">
        <v>0</v>
      </c>
      <c r="R217" s="205">
        <f>Q217*H217</f>
        <v>0</v>
      </c>
      <c r="S217" s="205">
        <v>0</v>
      </c>
      <c r="T217" s="20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07" t="s">
        <v>162</v>
      </c>
      <c r="AT217" s="207" t="s">
        <v>158</v>
      </c>
      <c r="AU217" s="207" t="s">
        <v>86</v>
      </c>
      <c r="AY217" s="15" t="s">
        <v>155</v>
      </c>
      <c r="BE217" s="125">
        <f>IF(N217="základná",J217,0)</f>
        <v>0</v>
      </c>
      <c r="BF217" s="125">
        <f>IF(N217="znížená",J217,0)</f>
        <v>0</v>
      </c>
      <c r="BG217" s="125">
        <f>IF(N217="zákl. prenesená",J217,0)</f>
        <v>0</v>
      </c>
      <c r="BH217" s="125">
        <f>IF(N217="zníž. prenesená",J217,0)</f>
        <v>0</v>
      </c>
      <c r="BI217" s="125">
        <f>IF(N217="nulová",J217,0)</f>
        <v>0</v>
      </c>
      <c r="BJ217" s="15" t="s">
        <v>134</v>
      </c>
      <c r="BK217" s="125">
        <f>ROUND(I217*H217,2)</f>
        <v>0</v>
      </c>
      <c r="BL217" s="15" t="s">
        <v>162</v>
      </c>
      <c r="BM217" s="207" t="s">
        <v>533</v>
      </c>
    </row>
    <row r="218" s="2" customFormat="1" ht="44.25" customHeight="1">
      <c r="A218" s="36"/>
      <c r="B218" s="164"/>
      <c r="C218" s="195" t="s">
        <v>78</v>
      </c>
      <c r="D218" s="195" t="s">
        <v>158</v>
      </c>
      <c r="E218" s="196" t="s">
        <v>1454</v>
      </c>
      <c r="F218" s="197" t="s">
        <v>1455</v>
      </c>
      <c r="G218" s="198" t="s">
        <v>500</v>
      </c>
      <c r="H218" s="199">
        <v>80</v>
      </c>
      <c r="I218" s="200"/>
      <c r="J218" s="201">
        <f>ROUND(I218*H218,2)</f>
        <v>0</v>
      </c>
      <c r="K218" s="202"/>
      <c r="L218" s="37"/>
      <c r="M218" s="203" t="s">
        <v>1</v>
      </c>
      <c r="N218" s="204" t="s">
        <v>44</v>
      </c>
      <c r="O218" s="75"/>
      <c r="P218" s="205">
        <f>O218*H218</f>
        <v>0</v>
      </c>
      <c r="Q218" s="205">
        <v>0</v>
      </c>
      <c r="R218" s="205">
        <f>Q218*H218</f>
        <v>0</v>
      </c>
      <c r="S218" s="205">
        <v>0</v>
      </c>
      <c r="T218" s="20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07" t="s">
        <v>162</v>
      </c>
      <c r="AT218" s="207" t="s">
        <v>158</v>
      </c>
      <c r="AU218" s="207" t="s">
        <v>86</v>
      </c>
      <c r="AY218" s="15" t="s">
        <v>155</v>
      </c>
      <c r="BE218" s="125">
        <f>IF(N218="základná",J218,0)</f>
        <v>0</v>
      </c>
      <c r="BF218" s="125">
        <f>IF(N218="znížená",J218,0)</f>
        <v>0</v>
      </c>
      <c r="BG218" s="125">
        <f>IF(N218="zákl. prenesená",J218,0)</f>
        <v>0</v>
      </c>
      <c r="BH218" s="125">
        <f>IF(N218="zníž. prenesená",J218,0)</f>
        <v>0</v>
      </c>
      <c r="BI218" s="125">
        <f>IF(N218="nulová",J218,0)</f>
        <v>0</v>
      </c>
      <c r="BJ218" s="15" t="s">
        <v>134</v>
      </c>
      <c r="BK218" s="125">
        <f>ROUND(I218*H218,2)</f>
        <v>0</v>
      </c>
      <c r="BL218" s="15" t="s">
        <v>162</v>
      </c>
      <c r="BM218" s="207" t="s">
        <v>1180</v>
      </c>
    </row>
    <row r="219" s="2" customFormat="1" ht="16.5" customHeight="1">
      <c r="A219" s="36"/>
      <c r="B219" s="164"/>
      <c r="C219" s="195" t="s">
        <v>78</v>
      </c>
      <c r="D219" s="195" t="s">
        <v>158</v>
      </c>
      <c r="E219" s="196" t="s">
        <v>1456</v>
      </c>
      <c r="F219" s="197" t="s">
        <v>1457</v>
      </c>
      <c r="G219" s="198" t="s">
        <v>500</v>
      </c>
      <c r="H219" s="199">
        <v>50</v>
      </c>
      <c r="I219" s="200"/>
      <c r="J219" s="201">
        <f>ROUND(I219*H219,2)</f>
        <v>0</v>
      </c>
      <c r="K219" s="202"/>
      <c r="L219" s="37"/>
      <c r="M219" s="203" t="s">
        <v>1</v>
      </c>
      <c r="N219" s="204" t="s">
        <v>44</v>
      </c>
      <c r="O219" s="75"/>
      <c r="P219" s="205">
        <f>O219*H219</f>
        <v>0</v>
      </c>
      <c r="Q219" s="205">
        <v>0</v>
      </c>
      <c r="R219" s="205">
        <f>Q219*H219</f>
        <v>0</v>
      </c>
      <c r="S219" s="205">
        <v>0</v>
      </c>
      <c r="T219" s="206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07" t="s">
        <v>162</v>
      </c>
      <c r="AT219" s="207" t="s">
        <v>158</v>
      </c>
      <c r="AU219" s="207" t="s">
        <v>86</v>
      </c>
      <c r="AY219" s="15" t="s">
        <v>155</v>
      </c>
      <c r="BE219" s="125">
        <f>IF(N219="základná",J219,0)</f>
        <v>0</v>
      </c>
      <c r="BF219" s="125">
        <f>IF(N219="znížená",J219,0)</f>
        <v>0</v>
      </c>
      <c r="BG219" s="125">
        <f>IF(N219="zákl. prenesená",J219,0)</f>
        <v>0</v>
      </c>
      <c r="BH219" s="125">
        <f>IF(N219="zníž. prenesená",J219,0)</f>
        <v>0</v>
      </c>
      <c r="BI219" s="125">
        <f>IF(N219="nulová",J219,0)</f>
        <v>0</v>
      </c>
      <c r="BJ219" s="15" t="s">
        <v>134</v>
      </c>
      <c r="BK219" s="125">
        <f>ROUND(I219*H219,2)</f>
        <v>0</v>
      </c>
      <c r="BL219" s="15" t="s">
        <v>162</v>
      </c>
      <c r="BM219" s="207" t="s">
        <v>1185</v>
      </c>
    </row>
    <row r="220" s="2" customFormat="1" ht="21.75" customHeight="1">
      <c r="A220" s="36"/>
      <c r="B220" s="164"/>
      <c r="C220" s="195" t="s">
        <v>78</v>
      </c>
      <c r="D220" s="195" t="s">
        <v>158</v>
      </c>
      <c r="E220" s="196" t="s">
        <v>1458</v>
      </c>
      <c r="F220" s="197" t="s">
        <v>1459</v>
      </c>
      <c r="G220" s="198" t="s">
        <v>500</v>
      </c>
      <c r="H220" s="199">
        <v>50</v>
      </c>
      <c r="I220" s="200"/>
      <c r="J220" s="201">
        <f>ROUND(I220*H220,2)</f>
        <v>0</v>
      </c>
      <c r="K220" s="202"/>
      <c r="L220" s="37"/>
      <c r="M220" s="203" t="s">
        <v>1</v>
      </c>
      <c r="N220" s="204" t="s">
        <v>44</v>
      </c>
      <c r="O220" s="75"/>
      <c r="P220" s="205">
        <f>O220*H220</f>
        <v>0</v>
      </c>
      <c r="Q220" s="205">
        <v>0</v>
      </c>
      <c r="R220" s="205">
        <f>Q220*H220</f>
        <v>0</v>
      </c>
      <c r="S220" s="205">
        <v>0</v>
      </c>
      <c r="T220" s="206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07" t="s">
        <v>162</v>
      </c>
      <c r="AT220" s="207" t="s">
        <v>158</v>
      </c>
      <c r="AU220" s="207" t="s">
        <v>86</v>
      </c>
      <c r="AY220" s="15" t="s">
        <v>155</v>
      </c>
      <c r="BE220" s="125">
        <f>IF(N220="základná",J220,0)</f>
        <v>0</v>
      </c>
      <c r="BF220" s="125">
        <f>IF(N220="znížená",J220,0)</f>
        <v>0</v>
      </c>
      <c r="BG220" s="125">
        <f>IF(N220="zákl. prenesená",J220,0)</f>
        <v>0</v>
      </c>
      <c r="BH220" s="125">
        <f>IF(N220="zníž. prenesená",J220,0)</f>
        <v>0</v>
      </c>
      <c r="BI220" s="125">
        <f>IF(N220="nulová",J220,0)</f>
        <v>0</v>
      </c>
      <c r="BJ220" s="15" t="s">
        <v>134</v>
      </c>
      <c r="BK220" s="125">
        <f>ROUND(I220*H220,2)</f>
        <v>0</v>
      </c>
      <c r="BL220" s="15" t="s">
        <v>162</v>
      </c>
      <c r="BM220" s="207" t="s">
        <v>1188</v>
      </c>
    </row>
    <row r="221" s="12" customFormat="1" ht="25.92" customHeight="1">
      <c r="A221" s="12"/>
      <c r="B221" s="183"/>
      <c r="C221" s="12"/>
      <c r="D221" s="184" t="s">
        <v>77</v>
      </c>
      <c r="E221" s="185" t="s">
        <v>1460</v>
      </c>
      <c r="F221" s="185" t="s">
        <v>1461</v>
      </c>
      <c r="G221" s="12"/>
      <c r="H221" s="12"/>
      <c r="I221" s="186"/>
      <c r="J221" s="161">
        <f>BK221</f>
        <v>0</v>
      </c>
      <c r="K221" s="12"/>
      <c r="L221" s="183"/>
      <c r="M221" s="187"/>
      <c r="N221" s="188"/>
      <c r="O221" s="188"/>
      <c r="P221" s="189">
        <f>SUM(P222:P226)</f>
        <v>0</v>
      </c>
      <c r="Q221" s="188"/>
      <c r="R221" s="189">
        <f>SUM(R222:R226)</f>
        <v>0</v>
      </c>
      <c r="S221" s="188"/>
      <c r="T221" s="190">
        <f>SUM(T222:T226)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84" t="s">
        <v>86</v>
      </c>
      <c r="AT221" s="191" t="s">
        <v>77</v>
      </c>
      <c r="AU221" s="191" t="s">
        <v>78</v>
      </c>
      <c r="AY221" s="184" t="s">
        <v>155</v>
      </c>
      <c r="BK221" s="192">
        <f>SUM(BK222:BK226)</f>
        <v>0</v>
      </c>
    </row>
    <row r="222" s="2" customFormat="1" ht="16.5" customHeight="1">
      <c r="A222" s="36"/>
      <c r="B222" s="164"/>
      <c r="C222" s="195" t="s">
        <v>78</v>
      </c>
      <c r="D222" s="195" t="s">
        <v>158</v>
      </c>
      <c r="E222" s="196" t="s">
        <v>1462</v>
      </c>
      <c r="F222" s="197" t="s">
        <v>1463</v>
      </c>
      <c r="G222" s="198" t="s">
        <v>346</v>
      </c>
      <c r="H222" s="199">
        <v>37</v>
      </c>
      <c r="I222" s="200"/>
      <c r="J222" s="201">
        <f>ROUND(I222*H222,2)</f>
        <v>0</v>
      </c>
      <c r="K222" s="202"/>
      <c r="L222" s="37"/>
      <c r="M222" s="203" t="s">
        <v>1</v>
      </c>
      <c r="N222" s="204" t="s">
        <v>44</v>
      </c>
      <c r="O222" s="75"/>
      <c r="P222" s="205">
        <f>O222*H222</f>
        <v>0</v>
      </c>
      <c r="Q222" s="205">
        <v>0</v>
      </c>
      <c r="R222" s="205">
        <f>Q222*H222</f>
        <v>0</v>
      </c>
      <c r="S222" s="205">
        <v>0</v>
      </c>
      <c r="T222" s="20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7" t="s">
        <v>162</v>
      </c>
      <c r="AT222" s="207" t="s">
        <v>158</v>
      </c>
      <c r="AU222" s="207" t="s">
        <v>86</v>
      </c>
      <c r="AY222" s="15" t="s">
        <v>155</v>
      </c>
      <c r="BE222" s="125">
        <f>IF(N222="základná",J222,0)</f>
        <v>0</v>
      </c>
      <c r="BF222" s="125">
        <f>IF(N222="znížená",J222,0)</f>
        <v>0</v>
      </c>
      <c r="BG222" s="125">
        <f>IF(N222="zákl. prenesená",J222,0)</f>
        <v>0</v>
      </c>
      <c r="BH222" s="125">
        <f>IF(N222="zníž. prenesená",J222,0)</f>
        <v>0</v>
      </c>
      <c r="BI222" s="125">
        <f>IF(N222="nulová",J222,0)</f>
        <v>0</v>
      </c>
      <c r="BJ222" s="15" t="s">
        <v>134</v>
      </c>
      <c r="BK222" s="125">
        <f>ROUND(I222*H222,2)</f>
        <v>0</v>
      </c>
      <c r="BL222" s="15" t="s">
        <v>162</v>
      </c>
      <c r="BM222" s="207" t="s">
        <v>1191</v>
      </c>
    </row>
    <row r="223" s="2" customFormat="1" ht="16.5" customHeight="1">
      <c r="A223" s="36"/>
      <c r="B223" s="164"/>
      <c r="C223" s="195" t="s">
        <v>78</v>
      </c>
      <c r="D223" s="195" t="s">
        <v>158</v>
      </c>
      <c r="E223" s="196" t="s">
        <v>1464</v>
      </c>
      <c r="F223" s="197" t="s">
        <v>1465</v>
      </c>
      <c r="G223" s="198" t="s">
        <v>500</v>
      </c>
      <c r="H223" s="199">
        <v>531</v>
      </c>
      <c r="I223" s="200"/>
      <c r="J223" s="201">
        <f>ROUND(I223*H223,2)</f>
        <v>0</v>
      </c>
      <c r="K223" s="202"/>
      <c r="L223" s="37"/>
      <c r="M223" s="203" t="s">
        <v>1</v>
      </c>
      <c r="N223" s="204" t="s">
        <v>44</v>
      </c>
      <c r="O223" s="75"/>
      <c r="P223" s="205">
        <f>O223*H223</f>
        <v>0</v>
      </c>
      <c r="Q223" s="205">
        <v>0</v>
      </c>
      <c r="R223" s="205">
        <f>Q223*H223</f>
        <v>0</v>
      </c>
      <c r="S223" s="205">
        <v>0</v>
      </c>
      <c r="T223" s="206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07" t="s">
        <v>162</v>
      </c>
      <c r="AT223" s="207" t="s">
        <v>158</v>
      </c>
      <c r="AU223" s="207" t="s">
        <v>86</v>
      </c>
      <c r="AY223" s="15" t="s">
        <v>155</v>
      </c>
      <c r="BE223" s="125">
        <f>IF(N223="základná",J223,0)</f>
        <v>0</v>
      </c>
      <c r="BF223" s="125">
        <f>IF(N223="znížená",J223,0)</f>
        <v>0</v>
      </c>
      <c r="BG223" s="125">
        <f>IF(N223="zákl. prenesená",J223,0)</f>
        <v>0</v>
      </c>
      <c r="BH223" s="125">
        <f>IF(N223="zníž. prenesená",J223,0)</f>
        <v>0</v>
      </c>
      <c r="BI223" s="125">
        <f>IF(N223="nulová",J223,0)</f>
        <v>0</v>
      </c>
      <c r="BJ223" s="15" t="s">
        <v>134</v>
      </c>
      <c r="BK223" s="125">
        <f>ROUND(I223*H223,2)</f>
        <v>0</v>
      </c>
      <c r="BL223" s="15" t="s">
        <v>162</v>
      </c>
      <c r="BM223" s="207" t="s">
        <v>1194</v>
      </c>
    </row>
    <row r="224" s="2" customFormat="1" ht="16.5" customHeight="1">
      <c r="A224" s="36"/>
      <c r="B224" s="164"/>
      <c r="C224" s="195" t="s">
        <v>78</v>
      </c>
      <c r="D224" s="195" t="s">
        <v>158</v>
      </c>
      <c r="E224" s="196" t="s">
        <v>1466</v>
      </c>
      <c r="F224" s="197" t="s">
        <v>1467</v>
      </c>
      <c r="G224" s="198" t="s">
        <v>346</v>
      </c>
      <c r="H224" s="199">
        <v>85</v>
      </c>
      <c r="I224" s="200"/>
      <c r="J224" s="201">
        <f>ROUND(I224*H224,2)</f>
        <v>0</v>
      </c>
      <c r="K224" s="202"/>
      <c r="L224" s="37"/>
      <c r="M224" s="203" t="s">
        <v>1</v>
      </c>
      <c r="N224" s="204" t="s">
        <v>44</v>
      </c>
      <c r="O224" s="75"/>
      <c r="P224" s="205">
        <f>O224*H224</f>
        <v>0</v>
      </c>
      <c r="Q224" s="205">
        <v>0</v>
      </c>
      <c r="R224" s="205">
        <f>Q224*H224</f>
        <v>0</v>
      </c>
      <c r="S224" s="205">
        <v>0</v>
      </c>
      <c r="T224" s="20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07" t="s">
        <v>162</v>
      </c>
      <c r="AT224" s="207" t="s">
        <v>158</v>
      </c>
      <c r="AU224" s="207" t="s">
        <v>86</v>
      </c>
      <c r="AY224" s="15" t="s">
        <v>155</v>
      </c>
      <c r="BE224" s="125">
        <f>IF(N224="základná",J224,0)</f>
        <v>0</v>
      </c>
      <c r="BF224" s="125">
        <f>IF(N224="znížená",J224,0)</f>
        <v>0</v>
      </c>
      <c r="BG224" s="125">
        <f>IF(N224="zákl. prenesená",J224,0)</f>
        <v>0</v>
      </c>
      <c r="BH224" s="125">
        <f>IF(N224="zníž. prenesená",J224,0)</f>
        <v>0</v>
      </c>
      <c r="BI224" s="125">
        <f>IF(N224="nulová",J224,0)</f>
        <v>0</v>
      </c>
      <c r="BJ224" s="15" t="s">
        <v>134</v>
      </c>
      <c r="BK224" s="125">
        <f>ROUND(I224*H224,2)</f>
        <v>0</v>
      </c>
      <c r="BL224" s="15" t="s">
        <v>162</v>
      </c>
      <c r="BM224" s="207" t="s">
        <v>1197</v>
      </c>
    </row>
    <row r="225" s="2" customFormat="1" ht="16.5" customHeight="1">
      <c r="A225" s="36"/>
      <c r="B225" s="164"/>
      <c r="C225" s="195" t="s">
        <v>78</v>
      </c>
      <c r="D225" s="195" t="s">
        <v>158</v>
      </c>
      <c r="E225" s="196" t="s">
        <v>1468</v>
      </c>
      <c r="F225" s="197" t="s">
        <v>1469</v>
      </c>
      <c r="G225" s="198" t="s">
        <v>346</v>
      </c>
      <c r="H225" s="199">
        <v>85</v>
      </c>
      <c r="I225" s="200"/>
      <c r="J225" s="201">
        <f>ROUND(I225*H225,2)</f>
        <v>0</v>
      </c>
      <c r="K225" s="202"/>
      <c r="L225" s="37"/>
      <c r="M225" s="203" t="s">
        <v>1</v>
      </c>
      <c r="N225" s="204" t="s">
        <v>44</v>
      </c>
      <c r="O225" s="75"/>
      <c r="P225" s="205">
        <f>O225*H225</f>
        <v>0</v>
      </c>
      <c r="Q225" s="205">
        <v>0</v>
      </c>
      <c r="R225" s="205">
        <f>Q225*H225</f>
        <v>0</v>
      </c>
      <c r="S225" s="205">
        <v>0</v>
      </c>
      <c r="T225" s="206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07" t="s">
        <v>162</v>
      </c>
      <c r="AT225" s="207" t="s">
        <v>158</v>
      </c>
      <c r="AU225" s="207" t="s">
        <v>86</v>
      </c>
      <c r="AY225" s="15" t="s">
        <v>155</v>
      </c>
      <c r="BE225" s="125">
        <f>IF(N225="základná",J225,0)</f>
        <v>0</v>
      </c>
      <c r="BF225" s="125">
        <f>IF(N225="znížená",J225,0)</f>
        <v>0</v>
      </c>
      <c r="BG225" s="125">
        <f>IF(N225="zákl. prenesená",J225,0)</f>
        <v>0</v>
      </c>
      <c r="BH225" s="125">
        <f>IF(N225="zníž. prenesená",J225,0)</f>
        <v>0</v>
      </c>
      <c r="BI225" s="125">
        <f>IF(N225="nulová",J225,0)</f>
        <v>0</v>
      </c>
      <c r="BJ225" s="15" t="s">
        <v>134</v>
      </c>
      <c r="BK225" s="125">
        <f>ROUND(I225*H225,2)</f>
        <v>0</v>
      </c>
      <c r="BL225" s="15" t="s">
        <v>162</v>
      </c>
      <c r="BM225" s="207" t="s">
        <v>1200</v>
      </c>
    </row>
    <row r="226" s="2" customFormat="1" ht="44.25" customHeight="1">
      <c r="A226" s="36"/>
      <c r="B226" s="164"/>
      <c r="C226" s="195" t="s">
        <v>78</v>
      </c>
      <c r="D226" s="195" t="s">
        <v>158</v>
      </c>
      <c r="E226" s="196" t="s">
        <v>1470</v>
      </c>
      <c r="F226" s="197" t="s">
        <v>1471</v>
      </c>
      <c r="G226" s="198" t="s">
        <v>346</v>
      </c>
      <c r="H226" s="199">
        <v>15</v>
      </c>
      <c r="I226" s="200"/>
      <c r="J226" s="201">
        <f>ROUND(I226*H226,2)</f>
        <v>0</v>
      </c>
      <c r="K226" s="202"/>
      <c r="L226" s="37"/>
      <c r="M226" s="203" t="s">
        <v>1</v>
      </c>
      <c r="N226" s="204" t="s">
        <v>44</v>
      </c>
      <c r="O226" s="75"/>
      <c r="P226" s="205">
        <f>O226*H226</f>
        <v>0</v>
      </c>
      <c r="Q226" s="205">
        <v>0</v>
      </c>
      <c r="R226" s="205">
        <f>Q226*H226</f>
        <v>0</v>
      </c>
      <c r="S226" s="205">
        <v>0</v>
      </c>
      <c r="T226" s="20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07" t="s">
        <v>162</v>
      </c>
      <c r="AT226" s="207" t="s">
        <v>158</v>
      </c>
      <c r="AU226" s="207" t="s">
        <v>86</v>
      </c>
      <c r="AY226" s="15" t="s">
        <v>155</v>
      </c>
      <c r="BE226" s="125">
        <f>IF(N226="základná",J226,0)</f>
        <v>0</v>
      </c>
      <c r="BF226" s="125">
        <f>IF(N226="znížená",J226,0)</f>
        <v>0</v>
      </c>
      <c r="BG226" s="125">
        <f>IF(N226="zákl. prenesená",J226,0)</f>
        <v>0</v>
      </c>
      <c r="BH226" s="125">
        <f>IF(N226="zníž. prenesená",J226,0)</f>
        <v>0</v>
      </c>
      <c r="BI226" s="125">
        <f>IF(N226="nulová",J226,0)</f>
        <v>0</v>
      </c>
      <c r="BJ226" s="15" t="s">
        <v>134</v>
      </c>
      <c r="BK226" s="125">
        <f>ROUND(I226*H226,2)</f>
        <v>0</v>
      </c>
      <c r="BL226" s="15" t="s">
        <v>162</v>
      </c>
      <c r="BM226" s="207" t="s">
        <v>1472</v>
      </c>
    </row>
    <row r="227" s="12" customFormat="1" ht="25.92" customHeight="1">
      <c r="A227" s="12"/>
      <c r="B227" s="183"/>
      <c r="C227" s="12"/>
      <c r="D227" s="184" t="s">
        <v>77</v>
      </c>
      <c r="E227" s="185" t="s">
        <v>1473</v>
      </c>
      <c r="F227" s="185" t="s">
        <v>1474</v>
      </c>
      <c r="G227" s="12"/>
      <c r="H227" s="12"/>
      <c r="I227" s="186"/>
      <c r="J227" s="161">
        <f>BK227</f>
        <v>0</v>
      </c>
      <c r="K227" s="12"/>
      <c r="L227" s="183"/>
      <c r="M227" s="187"/>
      <c r="N227" s="188"/>
      <c r="O227" s="188"/>
      <c r="P227" s="189">
        <f>SUM(P228:P237)</f>
        <v>0</v>
      </c>
      <c r="Q227" s="188"/>
      <c r="R227" s="189">
        <f>SUM(R228:R237)</f>
        <v>0</v>
      </c>
      <c r="S227" s="188"/>
      <c r="T227" s="190">
        <f>SUM(T228:T237)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84" t="s">
        <v>86</v>
      </c>
      <c r="AT227" s="191" t="s">
        <v>77</v>
      </c>
      <c r="AU227" s="191" t="s">
        <v>78</v>
      </c>
      <c r="AY227" s="184" t="s">
        <v>155</v>
      </c>
      <c r="BK227" s="192">
        <f>SUM(BK228:BK237)</f>
        <v>0</v>
      </c>
    </row>
    <row r="228" s="2" customFormat="1" ht="16.5" customHeight="1">
      <c r="A228" s="36"/>
      <c r="B228" s="164"/>
      <c r="C228" s="195" t="s">
        <v>78</v>
      </c>
      <c r="D228" s="195" t="s">
        <v>158</v>
      </c>
      <c r="E228" s="196" t="s">
        <v>1475</v>
      </c>
      <c r="F228" s="197" t="s">
        <v>1476</v>
      </c>
      <c r="G228" s="198" t="s">
        <v>346</v>
      </c>
      <c r="H228" s="199">
        <v>3</v>
      </c>
      <c r="I228" s="200"/>
      <c r="J228" s="201">
        <f>ROUND(I228*H228,2)</f>
        <v>0</v>
      </c>
      <c r="K228" s="202"/>
      <c r="L228" s="37"/>
      <c r="M228" s="203" t="s">
        <v>1</v>
      </c>
      <c r="N228" s="204" t="s">
        <v>44</v>
      </c>
      <c r="O228" s="75"/>
      <c r="P228" s="205">
        <f>O228*H228</f>
        <v>0</v>
      </c>
      <c r="Q228" s="205">
        <v>0</v>
      </c>
      <c r="R228" s="205">
        <f>Q228*H228</f>
        <v>0</v>
      </c>
      <c r="S228" s="205">
        <v>0</v>
      </c>
      <c r="T228" s="20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07" t="s">
        <v>162</v>
      </c>
      <c r="AT228" s="207" t="s">
        <v>158</v>
      </c>
      <c r="AU228" s="207" t="s">
        <v>86</v>
      </c>
      <c r="AY228" s="15" t="s">
        <v>155</v>
      </c>
      <c r="BE228" s="125">
        <f>IF(N228="základná",J228,0)</f>
        <v>0</v>
      </c>
      <c r="BF228" s="125">
        <f>IF(N228="znížená",J228,0)</f>
        <v>0</v>
      </c>
      <c r="BG228" s="125">
        <f>IF(N228="zákl. prenesená",J228,0)</f>
        <v>0</v>
      </c>
      <c r="BH228" s="125">
        <f>IF(N228="zníž. prenesená",J228,0)</f>
        <v>0</v>
      </c>
      <c r="BI228" s="125">
        <f>IF(N228="nulová",J228,0)</f>
        <v>0</v>
      </c>
      <c r="BJ228" s="15" t="s">
        <v>134</v>
      </c>
      <c r="BK228" s="125">
        <f>ROUND(I228*H228,2)</f>
        <v>0</v>
      </c>
      <c r="BL228" s="15" t="s">
        <v>162</v>
      </c>
      <c r="BM228" s="207" t="s">
        <v>1477</v>
      </c>
    </row>
    <row r="229" s="2" customFormat="1" ht="16.5" customHeight="1">
      <c r="A229" s="36"/>
      <c r="B229" s="164"/>
      <c r="C229" s="195" t="s">
        <v>78</v>
      </c>
      <c r="D229" s="195" t="s">
        <v>158</v>
      </c>
      <c r="E229" s="196" t="s">
        <v>1478</v>
      </c>
      <c r="F229" s="197" t="s">
        <v>1479</v>
      </c>
      <c r="G229" s="198" t="s">
        <v>346</v>
      </c>
      <c r="H229" s="199">
        <v>8</v>
      </c>
      <c r="I229" s="200"/>
      <c r="J229" s="201">
        <f>ROUND(I229*H229,2)</f>
        <v>0</v>
      </c>
      <c r="K229" s="202"/>
      <c r="L229" s="37"/>
      <c r="M229" s="203" t="s">
        <v>1</v>
      </c>
      <c r="N229" s="204" t="s">
        <v>44</v>
      </c>
      <c r="O229" s="75"/>
      <c r="P229" s="205">
        <f>O229*H229</f>
        <v>0</v>
      </c>
      <c r="Q229" s="205">
        <v>0</v>
      </c>
      <c r="R229" s="205">
        <f>Q229*H229</f>
        <v>0</v>
      </c>
      <c r="S229" s="205">
        <v>0</v>
      </c>
      <c r="T229" s="20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07" t="s">
        <v>162</v>
      </c>
      <c r="AT229" s="207" t="s">
        <v>158</v>
      </c>
      <c r="AU229" s="207" t="s">
        <v>86</v>
      </c>
      <c r="AY229" s="15" t="s">
        <v>155</v>
      </c>
      <c r="BE229" s="125">
        <f>IF(N229="základná",J229,0)</f>
        <v>0</v>
      </c>
      <c r="BF229" s="125">
        <f>IF(N229="znížená",J229,0)</f>
        <v>0</v>
      </c>
      <c r="BG229" s="125">
        <f>IF(N229="zákl. prenesená",J229,0)</f>
        <v>0</v>
      </c>
      <c r="BH229" s="125">
        <f>IF(N229="zníž. prenesená",J229,0)</f>
        <v>0</v>
      </c>
      <c r="BI229" s="125">
        <f>IF(N229="nulová",J229,0)</f>
        <v>0</v>
      </c>
      <c r="BJ229" s="15" t="s">
        <v>134</v>
      </c>
      <c r="BK229" s="125">
        <f>ROUND(I229*H229,2)</f>
        <v>0</v>
      </c>
      <c r="BL229" s="15" t="s">
        <v>162</v>
      </c>
      <c r="BM229" s="207" t="s">
        <v>1480</v>
      </c>
    </row>
    <row r="230" s="2" customFormat="1" ht="21.75" customHeight="1">
      <c r="A230" s="36"/>
      <c r="B230" s="164"/>
      <c r="C230" s="195" t="s">
        <v>78</v>
      </c>
      <c r="D230" s="195" t="s">
        <v>158</v>
      </c>
      <c r="E230" s="196" t="s">
        <v>1481</v>
      </c>
      <c r="F230" s="197" t="s">
        <v>1482</v>
      </c>
      <c r="G230" s="198" t="s">
        <v>346</v>
      </c>
      <c r="H230" s="199">
        <v>2</v>
      </c>
      <c r="I230" s="200"/>
      <c r="J230" s="201">
        <f>ROUND(I230*H230,2)</f>
        <v>0</v>
      </c>
      <c r="K230" s="202"/>
      <c r="L230" s="37"/>
      <c r="M230" s="203" t="s">
        <v>1</v>
      </c>
      <c r="N230" s="204" t="s">
        <v>44</v>
      </c>
      <c r="O230" s="75"/>
      <c r="P230" s="205">
        <f>O230*H230</f>
        <v>0</v>
      </c>
      <c r="Q230" s="205">
        <v>0</v>
      </c>
      <c r="R230" s="205">
        <f>Q230*H230</f>
        <v>0</v>
      </c>
      <c r="S230" s="205">
        <v>0</v>
      </c>
      <c r="T230" s="20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07" t="s">
        <v>162</v>
      </c>
      <c r="AT230" s="207" t="s">
        <v>158</v>
      </c>
      <c r="AU230" s="207" t="s">
        <v>86</v>
      </c>
      <c r="AY230" s="15" t="s">
        <v>155</v>
      </c>
      <c r="BE230" s="125">
        <f>IF(N230="základná",J230,0)</f>
        <v>0</v>
      </c>
      <c r="BF230" s="125">
        <f>IF(N230="znížená",J230,0)</f>
        <v>0</v>
      </c>
      <c r="BG230" s="125">
        <f>IF(N230="zákl. prenesená",J230,0)</f>
        <v>0</v>
      </c>
      <c r="BH230" s="125">
        <f>IF(N230="zníž. prenesená",J230,0)</f>
        <v>0</v>
      </c>
      <c r="BI230" s="125">
        <f>IF(N230="nulová",J230,0)</f>
        <v>0</v>
      </c>
      <c r="BJ230" s="15" t="s">
        <v>134</v>
      </c>
      <c r="BK230" s="125">
        <f>ROUND(I230*H230,2)</f>
        <v>0</v>
      </c>
      <c r="BL230" s="15" t="s">
        <v>162</v>
      </c>
      <c r="BM230" s="207" t="s">
        <v>1483</v>
      </c>
    </row>
    <row r="231" s="2" customFormat="1" ht="21.75" customHeight="1">
      <c r="A231" s="36"/>
      <c r="B231" s="164"/>
      <c r="C231" s="195" t="s">
        <v>78</v>
      </c>
      <c r="D231" s="195" t="s">
        <v>158</v>
      </c>
      <c r="E231" s="196" t="s">
        <v>1484</v>
      </c>
      <c r="F231" s="197" t="s">
        <v>1485</v>
      </c>
      <c r="G231" s="198" t="s">
        <v>346</v>
      </c>
      <c r="H231" s="199">
        <v>4</v>
      </c>
      <c r="I231" s="200"/>
      <c r="J231" s="201">
        <f>ROUND(I231*H231,2)</f>
        <v>0</v>
      </c>
      <c r="K231" s="202"/>
      <c r="L231" s="37"/>
      <c r="M231" s="203" t="s">
        <v>1</v>
      </c>
      <c r="N231" s="204" t="s">
        <v>44</v>
      </c>
      <c r="O231" s="75"/>
      <c r="P231" s="205">
        <f>O231*H231</f>
        <v>0</v>
      </c>
      <c r="Q231" s="205">
        <v>0</v>
      </c>
      <c r="R231" s="205">
        <f>Q231*H231</f>
        <v>0</v>
      </c>
      <c r="S231" s="205">
        <v>0</v>
      </c>
      <c r="T231" s="206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07" t="s">
        <v>162</v>
      </c>
      <c r="AT231" s="207" t="s">
        <v>158</v>
      </c>
      <c r="AU231" s="207" t="s">
        <v>86</v>
      </c>
      <c r="AY231" s="15" t="s">
        <v>155</v>
      </c>
      <c r="BE231" s="125">
        <f>IF(N231="základná",J231,0)</f>
        <v>0</v>
      </c>
      <c r="BF231" s="125">
        <f>IF(N231="znížená",J231,0)</f>
        <v>0</v>
      </c>
      <c r="BG231" s="125">
        <f>IF(N231="zákl. prenesená",J231,0)</f>
        <v>0</v>
      </c>
      <c r="BH231" s="125">
        <f>IF(N231="zníž. prenesená",J231,0)</f>
        <v>0</v>
      </c>
      <c r="BI231" s="125">
        <f>IF(N231="nulová",J231,0)</f>
        <v>0</v>
      </c>
      <c r="BJ231" s="15" t="s">
        <v>134</v>
      </c>
      <c r="BK231" s="125">
        <f>ROUND(I231*H231,2)</f>
        <v>0</v>
      </c>
      <c r="BL231" s="15" t="s">
        <v>162</v>
      </c>
      <c r="BM231" s="207" t="s">
        <v>1486</v>
      </c>
    </row>
    <row r="232" s="2" customFormat="1" ht="16.5" customHeight="1">
      <c r="A232" s="36"/>
      <c r="B232" s="164"/>
      <c r="C232" s="195" t="s">
        <v>78</v>
      </c>
      <c r="D232" s="195" t="s">
        <v>158</v>
      </c>
      <c r="E232" s="196" t="s">
        <v>1487</v>
      </c>
      <c r="F232" s="197" t="s">
        <v>1488</v>
      </c>
      <c r="G232" s="198" t="s">
        <v>346</v>
      </c>
      <c r="H232" s="199">
        <v>2</v>
      </c>
      <c r="I232" s="200"/>
      <c r="J232" s="201">
        <f>ROUND(I232*H232,2)</f>
        <v>0</v>
      </c>
      <c r="K232" s="202"/>
      <c r="L232" s="37"/>
      <c r="M232" s="203" t="s">
        <v>1</v>
      </c>
      <c r="N232" s="204" t="s">
        <v>44</v>
      </c>
      <c r="O232" s="75"/>
      <c r="P232" s="205">
        <f>O232*H232</f>
        <v>0</v>
      </c>
      <c r="Q232" s="205">
        <v>0</v>
      </c>
      <c r="R232" s="205">
        <f>Q232*H232</f>
        <v>0</v>
      </c>
      <c r="S232" s="205">
        <v>0</v>
      </c>
      <c r="T232" s="206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07" t="s">
        <v>162</v>
      </c>
      <c r="AT232" s="207" t="s">
        <v>158</v>
      </c>
      <c r="AU232" s="207" t="s">
        <v>86</v>
      </c>
      <c r="AY232" s="15" t="s">
        <v>155</v>
      </c>
      <c r="BE232" s="125">
        <f>IF(N232="základná",J232,0)</f>
        <v>0</v>
      </c>
      <c r="BF232" s="125">
        <f>IF(N232="znížená",J232,0)</f>
        <v>0</v>
      </c>
      <c r="BG232" s="125">
        <f>IF(N232="zákl. prenesená",J232,0)</f>
        <v>0</v>
      </c>
      <c r="BH232" s="125">
        <f>IF(N232="zníž. prenesená",J232,0)</f>
        <v>0</v>
      </c>
      <c r="BI232" s="125">
        <f>IF(N232="nulová",J232,0)</f>
        <v>0</v>
      </c>
      <c r="BJ232" s="15" t="s">
        <v>134</v>
      </c>
      <c r="BK232" s="125">
        <f>ROUND(I232*H232,2)</f>
        <v>0</v>
      </c>
      <c r="BL232" s="15" t="s">
        <v>162</v>
      </c>
      <c r="BM232" s="207" t="s">
        <v>1489</v>
      </c>
    </row>
    <row r="233" s="2" customFormat="1" ht="33" customHeight="1">
      <c r="A233" s="36"/>
      <c r="B233" s="164"/>
      <c r="C233" s="195" t="s">
        <v>78</v>
      </c>
      <c r="D233" s="195" t="s">
        <v>158</v>
      </c>
      <c r="E233" s="196" t="s">
        <v>1490</v>
      </c>
      <c r="F233" s="197" t="s">
        <v>1491</v>
      </c>
      <c r="G233" s="198" t="s">
        <v>1449</v>
      </c>
      <c r="H233" s="199">
        <v>1</v>
      </c>
      <c r="I233" s="200"/>
      <c r="J233" s="201">
        <f>ROUND(I233*H233,2)</f>
        <v>0</v>
      </c>
      <c r="K233" s="202"/>
      <c r="L233" s="37"/>
      <c r="M233" s="203" t="s">
        <v>1</v>
      </c>
      <c r="N233" s="204" t="s">
        <v>44</v>
      </c>
      <c r="O233" s="75"/>
      <c r="P233" s="205">
        <f>O233*H233</f>
        <v>0</v>
      </c>
      <c r="Q233" s="205">
        <v>0</v>
      </c>
      <c r="R233" s="205">
        <f>Q233*H233</f>
        <v>0</v>
      </c>
      <c r="S233" s="205">
        <v>0</v>
      </c>
      <c r="T233" s="20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07" t="s">
        <v>162</v>
      </c>
      <c r="AT233" s="207" t="s">
        <v>158</v>
      </c>
      <c r="AU233" s="207" t="s">
        <v>86</v>
      </c>
      <c r="AY233" s="15" t="s">
        <v>155</v>
      </c>
      <c r="BE233" s="125">
        <f>IF(N233="základná",J233,0)</f>
        <v>0</v>
      </c>
      <c r="BF233" s="125">
        <f>IF(N233="znížená",J233,0)</f>
        <v>0</v>
      </c>
      <c r="BG233" s="125">
        <f>IF(N233="zákl. prenesená",J233,0)</f>
        <v>0</v>
      </c>
      <c r="BH233" s="125">
        <f>IF(N233="zníž. prenesená",J233,0)</f>
        <v>0</v>
      </c>
      <c r="BI233" s="125">
        <f>IF(N233="nulová",J233,0)</f>
        <v>0</v>
      </c>
      <c r="BJ233" s="15" t="s">
        <v>134</v>
      </c>
      <c r="BK233" s="125">
        <f>ROUND(I233*H233,2)</f>
        <v>0</v>
      </c>
      <c r="BL233" s="15" t="s">
        <v>162</v>
      </c>
      <c r="BM233" s="207" t="s">
        <v>1492</v>
      </c>
    </row>
    <row r="234" s="2" customFormat="1" ht="16.5" customHeight="1">
      <c r="A234" s="36"/>
      <c r="B234" s="164"/>
      <c r="C234" s="195" t="s">
        <v>78</v>
      </c>
      <c r="D234" s="195" t="s">
        <v>158</v>
      </c>
      <c r="E234" s="196" t="s">
        <v>1493</v>
      </c>
      <c r="F234" s="197" t="s">
        <v>1494</v>
      </c>
      <c r="G234" s="198" t="s">
        <v>1495</v>
      </c>
      <c r="H234" s="199">
        <v>1</v>
      </c>
      <c r="I234" s="200"/>
      <c r="J234" s="201">
        <f>ROUND(I234*H234,2)</f>
        <v>0</v>
      </c>
      <c r="K234" s="202"/>
      <c r="L234" s="37"/>
      <c r="M234" s="203" t="s">
        <v>1</v>
      </c>
      <c r="N234" s="204" t="s">
        <v>44</v>
      </c>
      <c r="O234" s="75"/>
      <c r="P234" s="205">
        <f>O234*H234</f>
        <v>0</v>
      </c>
      <c r="Q234" s="205">
        <v>0</v>
      </c>
      <c r="R234" s="205">
        <f>Q234*H234</f>
        <v>0</v>
      </c>
      <c r="S234" s="205">
        <v>0</v>
      </c>
      <c r="T234" s="20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07" t="s">
        <v>162</v>
      </c>
      <c r="AT234" s="207" t="s">
        <v>158</v>
      </c>
      <c r="AU234" s="207" t="s">
        <v>86</v>
      </c>
      <c r="AY234" s="15" t="s">
        <v>155</v>
      </c>
      <c r="BE234" s="125">
        <f>IF(N234="základná",J234,0)</f>
        <v>0</v>
      </c>
      <c r="BF234" s="125">
        <f>IF(N234="znížená",J234,0)</f>
        <v>0</v>
      </c>
      <c r="BG234" s="125">
        <f>IF(N234="zákl. prenesená",J234,0)</f>
        <v>0</v>
      </c>
      <c r="BH234" s="125">
        <f>IF(N234="zníž. prenesená",J234,0)</f>
        <v>0</v>
      </c>
      <c r="BI234" s="125">
        <f>IF(N234="nulová",J234,0)</f>
        <v>0</v>
      </c>
      <c r="BJ234" s="15" t="s">
        <v>134</v>
      </c>
      <c r="BK234" s="125">
        <f>ROUND(I234*H234,2)</f>
        <v>0</v>
      </c>
      <c r="BL234" s="15" t="s">
        <v>162</v>
      </c>
      <c r="BM234" s="207" t="s">
        <v>1496</v>
      </c>
    </row>
    <row r="235" s="2" customFormat="1" ht="16.5" customHeight="1">
      <c r="A235" s="36"/>
      <c r="B235" s="164"/>
      <c r="C235" s="195" t="s">
        <v>78</v>
      </c>
      <c r="D235" s="195" t="s">
        <v>158</v>
      </c>
      <c r="E235" s="196" t="s">
        <v>1497</v>
      </c>
      <c r="F235" s="197" t="s">
        <v>1498</v>
      </c>
      <c r="G235" s="198" t="s">
        <v>1499</v>
      </c>
      <c r="H235" s="199">
        <v>1</v>
      </c>
      <c r="I235" s="200"/>
      <c r="J235" s="201">
        <f>ROUND(I235*H235,2)</f>
        <v>0</v>
      </c>
      <c r="K235" s="202"/>
      <c r="L235" s="37"/>
      <c r="M235" s="203" t="s">
        <v>1</v>
      </c>
      <c r="N235" s="204" t="s">
        <v>44</v>
      </c>
      <c r="O235" s="75"/>
      <c r="P235" s="205">
        <f>O235*H235</f>
        <v>0</v>
      </c>
      <c r="Q235" s="205">
        <v>0</v>
      </c>
      <c r="R235" s="205">
        <f>Q235*H235</f>
        <v>0</v>
      </c>
      <c r="S235" s="205">
        <v>0</v>
      </c>
      <c r="T235" s="206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07" t="s">
        <v>162</v>
      </c>
      <c r="AT235" s="207" t="s">
        <v>158</v>
      </c>
      <c r="AU235" s="207" t="s">
        <v>86</v>
      </c>
      <c r="AY235" s="15" t="s">
        <v>155</v>
      </c>
      <c r="BE235" s="125">
        <f>IF(N235="základná",J235,0)</f>
        <v>0</v>
      </c>
      <c r="BF235" s="125">
        <f>IF(N235="znížená",J235,0)</f>
        <v>0</v>
      </c>
      <c r="BG235" s="125">
        <f>IF(N235="zákl. prenesená",J235,0)</f>
        <v>0</v>
      </c>
      <c r="BH235" s="125">
        <f>IF(N235="zníž. prenesená",J235,0)</f>
        <v>0</v>
      </c>
      <c r="BI235" s="125">
        <f>IF(N235="nulová",J235,0)</f>
        <v>0</v>
      </c>
      <c r="BJ235" s="15" t="s">
        <v>134</v>
      </c>
      <c r="BK235" s="125">
        <f>ROUND(I235*H235,2)</f>
        <v>0</v>
      </c>
      <c r="BL235" s="15" t="s">
        <v>162</v>
      </c>
      <c r="BM235" s="207" t="s">
        <v>1500</v>
      </c>
    </row>
    <row r="236" s="2" customFormat="1" ht="16.5" customHeight="1">
      <c r="A236" s="36"/>
      <c r="B236" s="164"/>
      <c r="C236" s="195" t="s">
        <v>78</v>
      </c>
      <c r="D236" s="195" t="s">
        <v>158</v>
      </c>
      <c r="E236" s="196" t="s">
        <v>1501</v>
      </c>
      <c r="F236" s="197" t="s">
        <v>1502</v>
      </c>
      <c r="G236" s="198" t="s">
        <v>1495</v>
      </c>
      <c r="H236" s="199">
        <v>1</v>
      </c>
      <c r="I236" s="200"/>
      <c r="J236" s="201">
        <f>ROUND(I236*H236,2)</f>
        <v>0</v>
      </c>
      <c r="K236" s="202"/>
      <c r="L236" s="37"/>
      <c r="M236" s="203" t="s">
        <v>1</v>
      </c>
      <c r="N236" s="204" t="s">
        <v>44</v>
      </c>
      <c r="O236" s="75"/>
      <c r="P236" s="205">
        <f>O236*H236</f>
        <v>0</v>
      </c>
      <c r="Q236" s="205">
        <v>0</v>
      </c>
      <c r="R236" s="205">
        <f>Q236*H236</f>
        <v>0</v>
      </c>
      <c r="S236" s="205">
        <v>0</v>
      </c>
      <c r="T236" s="20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07" t="s">
        <v>162</v>
      </c>
      <c r="AT236" s="207" t="s">
        <v>158</v>
      </c>
      <c r="AU236" s="207" t="s">
        <v>86</v>
      </c>
      <c r="AY236" s="15" t="s">
        <v>155</v>
      </c>
      <c r="BE236" s="125">
        <f>IF(N236="základná",J236,0)</f>
        <v>0</v>
      </c>
      <c r="BF236" s="125">
        <f>IF(N236="znížená",J236,0)</f>
        <v>0</v>
      </c>
      <c r="BG236" s="125">
        <f>IF(N236="zákl. prenesená",J236,0)</f>
        <v>0</v>
      </c>
      <c r="BH236" s="125">
        <f>IF(N236="zníž. prenesená",J236,0)</f>
        <v>0</v>
      </c>
      <c r="BI236" s="125">
        <f>IF(N236="nulová",J236,0)</f>
        <v>0</v>
      </c>
      <c r="BJ236" s="15" t="s">
        <v>134</v>
      </c>
      <c r="BK236" s="125">
        <f>ROUND(I236*H236,2)</f>
        <v>0</v>
      </c>
      <c r="BL236" s="15" t="s">
        <v>162</v>
      </c>
      <c r="BM236" s="207" t="s">
        <v>1503</v>
      </c>
    </row>
    <row r="237" s="2" customFormat="1" ht="16.5" customHeight="1">
      <c r="A237" s="36"/>
      <c r="B237" s="164"/>
      <c r="C237" s="195" t="s">
        <v>78</v>
      </c>
      <c r="D237" s="195" t="s">
        <v>158</v>
      </c>
      <c r="E237" s="196" t="s">
        <v>1504</v>
      </c>
      <c r="F237" s="197" t="s">
        <v>1505</v>
      </c>
      <c r="G237" s="198" t="s">
        <v>1506</v>
      </c>
      <c r="H237" s="199">
        <v>1</v>
      </c>
      <c r="I237" s="200"/>
      <c r="J237" s="201">
        <f>ROUND(I237*H237,2)</f>
        <v>0</v>
      </c>
      <c r="K237" s="202"/>
      <c r="L237" s="37"/>
      <c r="M237" s="203" t="s">
        <v>1</v>
      </c>
      <c r="N237" s="204" t="s">
        <v>44</v>
      </c>
      <c r="O237" s="75"/>
      <c r="P237" s="205">
        <f>O237*H237</f>
        <v>0</v>
      </c>
      <c r="Q237" s="205">
        <v>0</v>
      </c>
      <c r="R237" s="205">
        <f>Q237*H237</f>
        <v>0</v>
      </c>
      <c r="S237" s="205">
        <v>0</v>
      </c>
      <c r="T237" s="206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07" t="s">
        <v>162</v>
      </c>
      <c r="AT237" s="207" t="s">
        <v>158</v>
      </c>
      <c r="AU237" s="207" t="s">
        <v>86</v>
      </c>
      <c r="AY237" s="15" t="s">
        <v>155</v>
      </c>
      <c r="BE237" s="125">
        <f>IF(N237="základná",J237,0)</f>
        <v>0</v>
      </c>
      <c r="BF237" s="125">
        <f>IF(N237="znížená",J237,0)</f>
        <v>0</v>
      </c>
      <c r="BG237" s="125">
        <f>IF(N237="zákl. prenesená",J237,0)</f>
        <v>0</v>
      </c>
      <c r="BH237" s="125">
        <f>IF(N237="zníž. prenesená",J237,0)</f>
        <v>0</v>
      </c>
      <c r="BI237" s="125">
        <f>IF(N237="nulová",J237,0)</f>
        <v>0</v>
      </c>
      <c r="BJ237" s="15" t="s">
        <v>134</v>
      </c>
      <c r="BK237" s="125">
        <f>ROUND(I237*H237,2)</f>
        <v>0</v>
      </c>
      <c r="BL237" s="15" t="s">
        <v>162</v>
      </c>
      <c r="BM237" s="207" t="s">
        <v>1507</v>
      </c>
    </row>
    <row r="238" s="2" customFormat="1" ht="49.92" customHeight="1">
      <c r="A238" s="36"/>
      <c r="B238" s="37"/>
      <c r="C238" s="36"/>
      <c r="D238" s="36"/>
      <c r="E238" s="185" t="s">
        <v>291</v>
      </c>
      <c r="F238" s="185" t="s">
        <v>292</v>
      </c>
      <c r="G238" s="36"/>
      <c r="H238" s="36"/>
      <c r="I238" s="36"/>
      <c r="J238" s="161">
        <f>BK238</f>
        <v>0</v>
      </c>
      <c r="K238" s="36"/>
      <c r="L238" s="37"/>
      <c r="M238" s="208"/>
      <c r="N238" s="209"/>
      <c r="O238" s="75"/>
      <c r="P238" s="75"/>
      <c r="Q238" s="75"/>
      <c r="R238" s="75"/>
      <c r="S238" s="75"/>
      <c r="T238" s="7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5" t="s">
        <v>77</v>
      </c>
      <c r="AU238" s="15" t="s">
        <v>78</v>
      </c>
      <c r="AY238" s="15" t="s">
        <v>293</v>
      </c>
      <c r="BK238" s="125">
        <f>SUM(BK239:BK243)</f>
        <v>0</v>
      </c>
    </row>
    <row r="239" s="2" customFormat="1" ht="16.32" customHeight="1">
      <c r="A239" s="36"/>
      <c r="B239" s="37"/>
      <c r="C239" s="210" t="s">
        <v>1</v>
      </c>
      <c r="D239" s="210" t="s">
        <v>158</v>
      </c>
      <c r="E239" s="211" t="s">
        <v>1</v>
      </c>
      <c r="F239" s="212" t="s">
        <v>1</v>
      </c>
      <c r="G239" s="213" t="s">
        <v>1</v>
      </c>
      <c r="H239" s="214"/>
      <c r="I239" s="215"/>
      <c r="J239" s="216">
        <f>BK239</f>
        <v>0</v>
      </c>
      <c r="K239" s="217"/>
      <c r="L239" s="37"/>
      <c r="M239" s="218" t="s">
        <v>1</v>
      </c>
      <c r="N239" s="219" t="s">
        <v>44</v>
      </c>
      <c r="O239" s="75"/>
      <c r="P239" s="75"/>
      <c r="Q239" s="75"/>
      <c r="R239" s="75"/>
      <c r="S239" s="75"/>
      <c r="T239" s="7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5" t="s">
        <v>293</v>
      </c>
      <c r="AU239" s="15" t="s">
        <v>86</v>
      </c>
      <c r="AY239" s="15" t="s">
        <v>293</v>
      </c>
      <c r="BE239" s="125">
        <f>IF(N239="základná",J239,0)</f>
        <v>0</v>
      </c>
      <c r="BF239" s="125">
        <f>IF(N239="znížená",J239,0)</f>
        <v>0</v>
      </c>
      <c r="BG239" s="125">
        <f>IF(N239="zákl. prenesená",J239,0)</f>
        <v>0</v>
      </c>
      <c r="BH239" s="125">
        <f>IF(N239="zníž. prenesená",J239,0)</f>
        <v>0</v>
      </c>
      <c r="BI239" s="125">
        <f>IF(N239="nulová",J239,0)</f>
        <v>0</v>
      </c>
      <c r="BJ239" s="15" t="s">
        <v>134</v>
      </c>
      <c r="BK239" s="125">
        <f>I239*H239</f>
        <v>0</v>
      </c>
    </row>
    <row r="240" s="2" customFormat="1" ht="16.32" customHeight="1">
      <c r="A240" s="36"/>
      <c r="B240" s="37"/>
      <c r="C240" s="210" t="s">
        <v>1</v>
      </c>
      <c r="D240" s="210" t="s">
        <v>158</v>
      </c>
      <c r="E240" s="211" t="s">
        <v>1</v>
      </c>
      <c r="F240" s="212" t="s">
        <v>1</v>
      </c>
      <c r="G240" s="213" t="s">
        <v>1</v>
      </c>
      <c r="H240" s="214"/>
      <c r="I240" s="215"/>
      <c r="J240" s="216">
        <f>BK240</f>
        <v>0</v>
      </c>
      <c r="K240" s="217"/>
      <c r="L240" s="37"/>
      <c r="M240" s="218" t="s">
        <v>1</v>
      </c>
      <c r="N240" s="219" t="s">
        <v>44</v>
      </c>
      <c r="O240" s="75"/>
      <c r="P240" s="75"/>
      <c r="Q240" s="75"/>
      <c r="R240" s="75"/>
      <c r="S240" s="75"/>
      <c r="T240" s="7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5" t="s">
        <v>293</v>
      </c>
      <c r="AU240" s="15" t="s">
        <v>86</v>
      </c>
      <c r="AY240" s="15" t="s">
        <v>293</v>
      </c>
      <c r="BE240" s="125">
        <f>IF(N240="základná",J240,0)</f>
        <v>0</v>
      </c>
      <c r="BF240" s="125">
        <f>IF(N240="znížená",J240,0)</f>
        <v>0</v>
      </c>
      <c r="BG240" s="125">
        <f>IF(N240="zákl. prenesená",J240,0)</f>
        <v>0</v>
      </c>
      <c r="BH240" s="125">
        <f>IF(N240="zníž. prenesená",J240,0)</f>
        <v>0</v>
      </c>
      <c r="BI240" s="125">
        <f>IF(N240="nulová",J240,0)</f>
        <v>0</v>
      </c>
      <c r="BJ240" s="15" t="s">
        <v>134</v>
      </c>
      <c r="BK240" s="125">
        <f>I240*H240</f>
        <v>0</v>
      </c>
    </row>
    <row r="241" s="2" customFormat="1" ht="16.32" customHeight="1">
      <c r="A241" s="36"/>
      <c r="B241" s="37"/>
      <c r="C241" s="210" t="s">
        <v>1</v>
      </c>
      <c r="D241" s="210" t="s">
        <v>158</v>
      </c>
      <c r="E241" s="211" t="s">
        <v>1</v>
      </c>
      <c r="F241" s="212" t="s">
        <v>1</v>
      </c>
      <c r="G241" s="213" t="s">
        <v>1</v>
      </c>
      <c r="H241" s="214"/>
      <c r="I241" s="215"/>
      <c r="J241" s="216">
        <f>BK241</f>
        <v>0</v>
      </c>
      <c r="K241" s="217"/>
      <c r="L241" s="37"/>
      <c r="M241" s="218" t="s">
        <v>1</v>
      </c>
      <c r="N241" s="219" t="s">
        <v>44</v>
      </c>
      <c r="O241" s="75"/>
      <c r="P241" s="75"/>
      <c r="Q241" s="75"/>
      <c r="R241" s="75"/>
      <c r="S241" s="75"/>
      <c r="T241" s="7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5" t="s">
        <v>293</v>
      </c>
      <c r="AU241" s="15" t="s">
        <v>86</v>
      </c>
      <c r="AY241" s="15" t="s">
        <v>293</v>
      </c>
      <c r="BE241" s="125">
        <f>IF(N241="základná",J241,0)</f>
        <v>0</v>
      </c>
      <c r="BF241" s="125">
        <f>IF(N241="znížená",J241,0)</f>
        <v>0</v>
      </c>
      <c r="BG241" s="125">
        <f>IF(N241="zákl. prenesená",J241,0)</f>
        <v>0</v>
      </c>
      <c r="BH241" s="125">
        <f>IF(N241="zníž. prenesená",J241,0)</f>
        <v>0</v>
      </c>
      <c r="BI241" s="125">
        <f>IF(N241="nulová",J241,0)</f>
        <v>0</v>
      </c>
      <c r="BJ241" s="15" t="s">
        <v>134</v>
      </c>
      <c r="BK241" s="125">
        <f>I241*H241</f>
        <v>0</v>
      </c>
    </row>
    <row r="242" s="2" customFormat="1" ht="16.32" customHeight="1">
      <c r="A242" s="36"/>
      <c r="B242" s="37"/>
      <c r="C242" s="210" t="s">
        <v>1</v>
      </c>
      <c r="D242" s="210" t="s">
        <v>158</v>
      </c>
      <c r="E242" s="211" t="s">
        <v>1</v>
      </c>
      <c r="F242" s="212" t="s">
        <v>1</v>
      </c>
      <c r="G242" s="213" t="s">
        <v>1</v>
      </c>
      <c r="H242" s="214"/>
      <c r="I242" s="215"/>
      <c r="J242" s="216">
        <f>BK242</f>
        <v>0</v>
      </c>
      <c r="K242" s="217"/>
      <c r="L242" s="37"/>
      <c r="M242" s="218" t="s">
        <v>1</v>
      </c>
      <c r="N242" s="219" t="s">
        <v>44</v>
      </c>
      <c r="O242" s="75"/>
      <c r="P242" s="75"/>
      <c r="Q242" s="75"/>
      <c r="R242" s="75"/>
      <c r="S242" s="75"/>
      <c r="T242" s="7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5" t="s">
        <v>293</v>
      </c>
      <c r="AU242" s="15" t="s">
        <v>86</v>
      </c>
      <c r="AY242" s="15" t="s">
        <v>293</v>
      </c>
      <c r="BE242" s="125">
        <f>IF(N242="základná",J242,0)</f>
        <v>0</v>
      </c>
      <c r="BF242" s="125">
        <f>IF(N242="znížená",J242,0)</f>
        <v>0</v>
      </c>
      <c r="BG242" s="125">
        <f>IF(N242="zákl. prenesená",J242,0)</f>
        <v>0</v>
      </c>
      <c r="BH242" s="125">
        <f>IF(N242="zníž. prenesená",J242,0)</f>
        <v>0</v>
      </c>
      <c r="BI242" s="125">
        <f>IF(N242="nulová",J242,0)</f>
        <v>0</v>
      </c>
      <c r="BJ242" s="15" t="s">
        <v>134</v>
      </c>
      <c r="BK242" s="125">
        <f>I242*H242</f>
        <v>0</v>
      </c>
    </row>
    <row r="243" s="2" customFormat="1" ht="16.32" customHeight="1">
      <c r="A243" s="36"/>
      <c r="B243" s="37"/>
      <c r="C243" s="210" t="s">
        <v>1</v>
      </c>
      <c r="D243" s="210" t="s">
        <v>158</v>
      </c>
      <c r="E243" s="211" t="s">
        <v>1</v>
      </c>
      <c r="F243" s="212" t="s">
        <v>1</v>
      </c>
      <c r="G243" s="213" t="s">
        <v>1</v>
      </c>
      <c r="H243" s="214"/>
      <c r="I243" s="215"/>
      <c r="J243" s="216">
        <f>BK243</f>
        <v>0</v>
      </c>
      <c r="K243" s="217"/>
      <c r="L243" s="37"/>
      <c r="M243" s="218" t="s">
        <v>1</v>
      </c>
      <c r="N243" s="219" t="s">
        <v>44</v>
      </c>
      <c r="O243" s="220"/>
      <c r="P243" s="220"/>
      <c r="Q243" s="220"/>
      <c r="R243" s="220"/>
      <c r="S243" s="220"/>
      <c r="T243" s="221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5" t="s">
        <v>293</v>
      </c>
      <c r="AU243" s="15" t="s">
        <v>86</v>
      </c>
      <c r="AY243" s="15" t="s">
        <v>293</v>
      </c>
      <c r="BE243" s="125">
        <f>IF(N243="základná",J243,0)</f>
        <v>0</v>
      </c>
      <c r="BF243" s="125">
        <f>IF(N243="znížená",J243,0)</f>
        <v>0</v>
      </c>
      <c r="BG243" s="125">
        <f>IF(N243="zákl. prenesená",J243,0)</f>
        <v>0</v>
      </c>
      <c r="BH243" s="125">
        <f>IF(N243="zníž. prenesená",J243,0)</f>
        <v>0</v>
      </c>
      <c r="BI243" s="125">
        <f>IF(N243="nulová",J243,0)</f>
        <v>0</v>
      </c>
      <c r="BJ243" s="15" t="s">
        <v>134</v>
      </c>
      <c r="BK243" s="125">
        <f>I243*H243</f>
        <v>0</v>
      </c>
    </row>
    <row r="244" s="2" customFormat="1" ht="6.96" customHeight="1">
      <c r="A244" s="36"/>
      <c r="B244" s="58"/>
      <c r="C244" s="59"/>
      <c r="D244" s="59"/>
      <c r="E244" s="59"/>
      <c r="F244" s="59"/>
      <c r="G244" s="59"/>
      <c r="H244" s="59"/>
      <c r="I244" s="59"/>
      <c r="J244" s="59"/>
      <c r="K244" s="59"/>
      <c r="L244" s="37"/>
      <c r="M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</row>
  </sheetData>
  <autoFilter ref="C134:K243"/>
  <mergeCells count="14">
    <mergeCell ref="E7:H7"/>
    <mergeCell ref="E9:H9"/>
    <mergeCell ref="E18:H18"/>
    <mergeCell ref="E27:H27"/>
    <mergeCell ref="E85:H85"/>
    <mergeCell ref="E87:H87"/>
    <mergeCell ref="D109:F109"/>
    <mergeCell ref="D110:F110"/>
    <mergeCell ref="D111:F111"/>
    <mergeCell ref="D112:F112"/>
    <mergeCell ref="D113:F113"/>
    <mergeCell ref="E125:H125"/>
    <mergeCell ref="E127:H127"/>
    <mergeCell ref="L2:V2"/>
  </mergeCells>
  <dataValidations count="2">
    <dataValidation type="list" allowBlank="1" showInputMessage="1" showErrorMessage="1" error="Povolené sú hodnoty K, M." sqref="D239:D244">
      <formula1>"K, M"</formula1>
    </dataValidation>
    <dataValidation type="list" allowBlank="1" showInputMessage="1" showErrorMessage="1" error="Povolené sú hodnoty základná, znížená, nulová." sqref="N239:N244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Matúš Hornok (HICO, s.r.o.)</dc:creator>
  <cp:lastModifiedBy>Matúš Hornok (HICO, s.r.o.)</cp:lastModifiedBy>
  <dcterms:created xsi:type="dcterms:W3CDTF">2021-07-19T08:04:14Z</dcterms:created>
  <dcterms:modified xsi:type="dcterms:W3CDTF">2021-07-19T08:04:20Z</dcterms:modified>
</cp:coreProperties>
</file>