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.01.1.2 - Statika - Prí..." sheetId="2" r:id="rId2"/>
    <sheet name="SO.01.2.2 - Architektúra ..." sheetId="3" r:id="rId3"/>
  </sheets>
  <definedNames>
    <definedName name="_xlnm.Print_Area" localSheetId="0">'Rekapitulácia stavby'!$D$4:$AO$76,'Rekapitulácia stavby'!$C$82:$AQ$104</definedName>
    <definedName name="_xlnm.Print_Titles" localSheetId="0">'Rekapitulácia stavby'!$92:$92</definedName>
    <definedName name="_xlnm._FilterDatabase" localSheetId="1" hidden="1">'SO.01.1.2 - Statika - Prí...'!$C$131:$K$150</definedName>
    <definedName name="_xlnm.Print_Area" localSheetId="1">'SO.01.1.2 - Statika - Prí...'!$C$4:$J$76,'SO.01.1.2 - Statika - Prí...'!$C$82:$J$113,'SO.01.1.2 - Statika - Prí...'!$C$119:$J$150</definedName>
    <definedName name="_xlnm.Print_Titles" localSheetId="1">'SO.01.1.2 - Statika - Prí...'!$131:$131</definedName>
    <definedName name="_xlnm._FilterDatabase" localSheetId="2" hidden="1">'SO.01.2.2 - Architektúra ...'!$C$131:$K$168</definedName>
    <definedName name="_xlnm.Print_Area" localSheetId="2">'SO.01.2.2 - Architektúra ...'!$C$4:$J$76,'SO.01.2.2 - Architektúra ...'!$C$82:$J$113,'SO.01.2.2 - Architektúra ...'!$C$119:$J$168</definedName>
    <definedName name="_xlnm.Print_Titles" localSheetId="2">'SO.01.2.2 - Architektúra ...'!$131:$131</definedName>
  </definedNames>
  <calcPr/>
</workbook>
</file>

<file path=xl/calcChain.xml><?xml version="1.0" encoding="utf-8"?>
<calcChain xmlns="http://schemas.openxmlformats.org/spreadsheetml/2006/main">
  <c i="3" l="1" r="J39"/>
  <c r="J38"/>
  <c i="1" r="AY96"/>
  <c i="3" r="J37"/>
  <c i="1" r="AX96"/>
  <c i="3" r="BI168"/>
  <c r="BH168"/>
  <c r="BG168"/>
  <c r="BE168"/>
  <c r="BK168"/>
  <c r="J168"/>
  <c r="BF168"/>
  <c r="BI167"/>
  <c r="BH167"/>
  <c r="BG167"/>
  <c r="BE167"/>
  <c r="BK167"/>
  <c r="J167"/>
  <c r="BF167"/>
  <c r="BI166"/>
  <c r="BH166"/>
  <c r="BG166"/>
  <c r="BE166"/>
  <c r="BK166"/>
  <c r="J166"/>
  <c r="BF166"/>
  <c r="BI165"/>
  <c r="BH165"/>
  <c r="BG165"/>
  <c r="BE165"/>
  <c r="BK165"/>
  <c r="J165"/>
  <c r="BF165"/>
  <c r="BI164"/>
  <c r="BH164"/>
  <c r="BG164"/>
  <c r="BE164"/>
  <c r="BK164"/>
  <c r="J164"/>
  <c r="BF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129"/>
  <c r="J17"/>
  <c r="J12"/>
  <c r="J126"/>
  <c r="E7"/>
  <c r="E85"/>
  <c i="2" r="J39"/>
  <c r="J38"/>
  <c i="1" r="AY95"/>
  <c i="2" r="J37"/>
  <c i="1" r="AX95"/>
  <c i="2" r="BI150"/>
  <c r="BH150"/>
  <c r="BG150"/>
  <c r="BE150"/>
  <c r="BK150"/>
  <c r="J150"/>
  <c r="BF150"/>
  <c r="BI149"/>
  <c r="BH149"/>
  <c r="BG149"/>
  <c r="BE149"/>
  <c r="BK149"/>
  <c r="J149"/>
  <c r="BF149"/>
  <c r="BI148"/>
  <c r="BH148"/>
  <c r="BG148"/>
  <c r="BE148"/>
  <c r="BK148"/>
  <c r="J148"/>
  <c r="BF148"/>
  <c r="BI147"/>
  <c r="BH147"/>
  <c r="BG147"/>
  <c r="BE147"/>
  <c r="BK147"/>
  <c r="J147"/>
  <c r="BF147"/>
  <c r="BI146"/>
  <c r="BH146"/>
  <c r="BG146"/>
  <c r="BE146"/>
  <c r="BK146"/>
  <c r="J146"/>
  <c r="BF146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129"/>
  <c r="J17"/>
  <c r="J12"/>
  <c r="J126"/>
  <c r="E7"/>
  <c r="E85"/>
  <c i="1"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L90"/>
  <c r="AM90"/>
  <c r="AM89"/>
  <c r="L89"/>
  <c r="AM87"/>
  <c r="L87"/>
  <c r="L85"/>
  <c r="L84"/>
  <c i="3" r="J162"/>
  <c r="J158"/>
  <c r="J153"/>
  <c r="J151"/>
  <c r="J149"/>
  <c r="J147"/>
  <c r="BK146"/>
  <c r="BK145"/>
  <c r="J144"/>
  <c r="J141"/>
  <c r="BK140"/>
  <c r="BK139"/>
  <c r="BK138"/>
  <c r="BK137"/>
  <c i="2" r="J144"/>
  <c r="BK143"/>
  <c i="3" r="J161"/>
  <c r="J160"/>
  <c r="BK158"/>
  <c r="J157"/>
  <c r="BK155"/>
  <c r="BK154"/>
  <c r="BK153"/>
  <c r="BK151"/>
  <c r="BK150"/>
  <c r="BK149"/>
  <c r="BK148"/>
  <c r="J145"/>
  <c r="BK143"/>
  <c r="J142"/>
  <c r="J140"/>
  <c r="J138"/>
  <c r="J137"/>
  <c r="J136"/>
  <c r="J135"/>
  <c i="2" r="BK144"/>
  <c r="J143"/>
  <c r="J140"/>
  <c r="BK139"/>
  <c r="BK137"/>
  <c r="BK136"/>
  <c r="J135"/>
  <c i="1" r="AS94"/>
  <c i="3" r="BK162"/>
  <c r="BK161"/>
  <c r="BK160"/>
  <c r="BK157"/>
  <c r="J155"/>
  <c r="J154"/>
  <c r="J150"/>
  <c r="J148"/>
  <c r="BK147"/>
  <c r="J146"/>
  <c r="BK144"/>
  <c r="J143"/>
  <c r="BK142"/>
  <c r="BK141"/>
  <c r="J139"/>
  <c r="BK136"/>
  <c r="BK135"/>
  <c i="2" r="BK140"/>
  <c r="J139"/>
  <c r="J137"/>
  <c r="J136"/>
  <c r="BK135"/>
  <c l="1" r="T134"/>
  <c r="P138"/>
  <c r="BK142"/>
  <c r="J142"/>
  <c r="J101"/>
  <c r="BK145"/>
  <c r="J145"/>
  <c r="J102"/>
  <c i="3" r="BK134"/>
  <c r="J134"/>
  <c r="J98"/>
  <c r="P134"/>
  <c r="BK152"/>
  <c r="J152"/>
  <c r="J99"/>
  <c r="R152"/>
  <c r="R156"/>
  <c i="2" r="P134"/>
  <c r="P133"/>
  <c r="BK138"/>
  <c r="J138"/>
  <c r="J99"/>
  <c r="T138"/>
  <c r="P142"/>
  <c r="P141"/>
  <c r="R142"/>
  <c r="R141"/>
  <c i="3" r="R134"/>
  <c r="T152"/>
  <c r="P156"/>
  <c r="BK159"/>
  <c r="J159"/>
  <c r="J101"/>
  <c r="P159"/>
  <c r="BK163"/>
  <c r="J163"/>
  <c r="J102"/>
  <c i="2" r="BK134"/>
  <c r="BK133"/>
  <c r="J133"/>
  <c r="J97"/>
  <c r="R134"/>
  <c r="R138"/>
  <c r="T142"/>
  <c r="T141"/>
  <c i="3" r="T134"/>
  <c r="P152"/>
  <c r="BK156"/>
  <c r="J156"/>
  <c r="J100"/>
  <c r="T156"/>
  <c r="R159"/>
  <c r="T159"/>
  <c i="2" r="J89"/>
  <c r="F92"/>
  <c r="E122"/>
  <c r="BF135"/>
  <c r="BF139"/>
  <c i="3" r="J89"/>
  <c r="E122"/>
  <c r="BF136"/>
  <c r="BF137"/>
  <c r="BF139"/>
  <c r="BF140"/>
  <c r="BF144"/>
  <c r="BF150"/>
  <c r="BF157"/>
  <c r="BF158"/>
  <c r="BF162"/>
  <c i="2" r="BF136"/>
  <c r="BF137"/>
  <c r="BF140"/>
  <c r="BF144"/>
  <c i="3" r="F92"/>
  <c r="BF138"/>
  <c r="BF141"/>
  <c r="BF143"/>
  <c r="BF145"/>
  <c r="BF146"/>
  <c r="BF151"/>
  <c r="BF154"/>
  <c i="2" r="BF143"/>
  <c i="3" r="BF135"/>
  <c r="BF142"/>
  <c r="BF147"/>
  <c r="BF148"/>
  <c r="BF149"/>
  <c r="BF153"/>
  <c r="BF155"/>
  <c r="BF160"/>
  <c r="BF161"/>
  <c i="2" r="F35"/>
  <c i="1" r="AZ95"/>
  <c i="2" r="F38"/>
  <c i="1" r="BC95"/>
  <c i="3" r="J35"/>
  <c i="1" r="AV96"/>
  <c i="3" r="F37"/>
  <c i="1" r="BB96"/>
  <c i="3" r="F35"/>
  <c i="1" r="AZ96"/>
  <c i="2" r="J35"/>
  <c i="1" r="AV95"/>
  <c i="3" r="F39"/>
  <c i="1" r="BD96"/>
  <c i="2" r="F37"/>
  <c i="1" r="BB95"/>
  <c i="2" r="F39"/>
  <c i="1" r="BD95"/>
  <c i="3" r="F38"/>
  <c i="1" r="BC96"/>
  <c i="3" l="1" r="R133"/>
  <c r="R132"/>
  <c r="T133"/>
  <c r="T132"/>
  <c i="2" r="R133"/>
  <c r="R132"/>
  <c r="P132"/>
  <c i="1" r="AU95"/>
  <c i="3" r="P133"/>
  <c r="P132"/>
  <c i="1" r="AU96"/>
  <c i="2" r="T133"/>
  <c r="T132"/>
  <c r="J134"/>
  <c r="J98"/>
  <c r="BK141"/>
  <c r="J141"/>
  <c r="J100"/>
  <c i="3" r="BK133"/>
  <c r="J133"/>
  <c r="J97"/>
  <c i="1" r="BC94"/>
  <c r="W35"/>
  <c r="AZ94"/>
  <c r="BD94"/>
  <c r="W36"/>
  <c r="BB94"/>
  <c r="W34"/>
  <c i="2" l="1" r="BK132"/>
  <c r="J132"/>
  <c r="J96"/>
  <c i="3" r="BK132"/>
  <c r="J132"/>
  <c r="J96"/>
  <c i="1" r="AU94"/>
  <c r="AX94"/>
  <c r="AY94"/>
  <c r="AV94"/>
  <c i="2" l="1" r="J30"/>
  <c i="3" r="J30"/>
  <c i="2" l="1" r="J111"/>
  <c r="BF111"/>
  <c r="F36"/>
  <c i="1" r="BA95"/>
  <c i="3" r="J111"/>
  <c r="J105"/>
  <c r="J31"/>
  <c r="J32"/>
  <c i="1" r="AG96"/>
  <c i="3" l="1" r="BF111"/>
  <c i="2" r="J105"/>
  <c r="J31"/>
  <c r="J32"/>
  <c i="1" r="AG95"/>
  <c i="2" r="J36"/>
  <c i="1" r="AW95"/>
  <c r="AT95"/>
  <c i="3" r="J113"/>
  <c r="F36"/>
  <c i="1" r="BA96"/>
  <c r="BA94"/>
  <c r="W33"/>
  <c i="2" l="1" r="J41"/>
  <c i="1" r="AN95"/>
  <c r="AW94"/>
  <c r="AK33"/>
  <c r="AG94"/>
  <c r="AG102"/>
  <c i="2" r="J113"/>
  <c i="3" r="J36"/>
  <c i="1" r="AW96"/>
  <c r="AT96"/>
  <c l="1" r="CD102"/>
  <c i="3" r="J41"/>
  <c i="1" r="AN96"/>
  <c r="AG100"/>
  <c r="CD100"/>
  <c r="AG101"/>
  <c r="AV101"/>
  <c r="BY101"/>
  <c r="AV102"/>
  <c r="BY102"/>
  <c r="AT94"/>
  <c r="AK26"/>
  <c r="AG99"/>
  <c r="AV99"/>
  <c r="BY99"/>
  <c l="1" r="AN94"/>
  <c r="CD99"/>
  <c r="CD101"/>
  <c r="W32"/>
  <c r="AN102"/>
  <c r="AG98"/>
  <c r="AK27"/>
  <c r="AN99"/>
  <c r="AN101"/>
  <c r="AV100"/>
  <c r="BY100"/>
  <c l="1" r="AK32"/>
  <c r="AK29"/>
  <c r="AN100"/>
  <c r="AN98"/>
  <c r="AN104"/>
  <c r="AG104"/>
  <c l="1" r="AK38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<sst xmlns="http://schemas.openxmlformats.org/spreadsheetml/2006/main">
  <si>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</si>
  <si>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</si>
  <si>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</si>
  <si>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</si>
  <si>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{46a469b8-7198-4fab-a0b6-ea7323f6ab1d}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</si>
  <si>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</si>
  <si>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</si>
  <si>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</si>
  <si>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</si>
  <si>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</si>
  <si>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</si>
  <si>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</si>
  <si>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</si>
  <si>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2021MH097-2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</si>
  <si>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</si>
  <si>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</si>
  <si>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 PRÍSTAVBA STREDISKA ČISTOTY</t>
  </si>
  <si>
    <t>JKSO:</t>
  </si>
  <si>
    <t>KS:</t>
  </si>
  <si>
    <t>Miesto:</t>
  </si>
  <si>
    <t xml:space="preserve">Rustaveliho 7725/10, k.ú. Rača, 831 06  Bratislava</t>
  </si>
  <si>
    <t>Dátum:</t>
  </si>
  <si>
    <t>30. 5. 2021</t>
  </si>
  <si>
    <t>Objednávateľ:</t>
  </si>
  <si>
    <t>IČO:</t>
  </si>
  <si>
    <t>Mestská časť Bratislava - Rača</t>
  </si>
  <si>
    <t>IČ DPH:</t>
  </si>
  <si>
    <t>Zhotoviteľ:</t>
  </si>
  <si>
    <t>Vyplň údaj</t>
  </si>
  <si>
    <t>Projektant:</t>
  </si>
  <si>
    <t>RB ARCHITECTS s.r.o.</t>
  </si>
  <si>
    <t>True</t>
  </si>
  <si>
    <t>Spracovateľ:</t>
  </si>
  <si>
    <t>Ing. Hornok</t>
  </si>
  <si>
    <t>Poznámka:</t>
  </si>
  <si>
    <t>"Názvy položiek konkrétnych výrobcov sú uvedené pre názornosť orientačne, uchádzač môže použiť ekvivalent rovnakých technických parametrov ako je uvedené. Ak účastník ponúkne iný produkt, je povinný dodržať štandard a zároveň prevezme zodpovednosť za správnosť náhrady, tzn. splnenia všetkých parametrov a koordinácií so všetkými nadväzujúcimi skutočnosťami a profesiami."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</si>
  <si>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</si>
  <si>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</si>
  <si>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</si>
  <si>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</si>
  <si>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</si>
  <si>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</si>
  <si>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</si>
  <si>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</si>
  <si>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</si>
  <si>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</si>
  <si>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</si>
  <si>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</si>
  <si>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</si>
  <si>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</si>
  <si>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</si>
  <si>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</si>
  <si>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</si>
  <si>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</si>
  <si>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</si>
  <si>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</si>
  <si>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</si>
  <si>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</si>
  <si>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</si>
  <si>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</si>
  <si>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</si>
  <si>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</si>
  <si>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</si>
  <si>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</si>
  <si>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</si>
  <si>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</si>
  <si>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</si>
  <si>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</si>
  <si>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</si>
  <si>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</si>
  <si>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</si>
  <si>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</si>
  <si>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</si>
  <si>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</si>
  <si>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</si>
  <si>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</si>
  <si>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</si>
  <si>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</si>
  <si>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</si>
  <si>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</si>
  <si>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</si>
  <si>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</si>
  <si>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</si>
  <si>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SO.01.1.2</t>
  </si>
  <si>
    <t>Statika - Prístrešok - opcia</t>
  </si>
  <si>
    <t>STA</t>
  </si>
  <si>
    <t>1</t>
  </si>
  <si>
    <t>{0b63fd3c-2d93-43a0-82d7-8f7d70d36425}</t>
  </si>
  <si>
    <t>SO.01.2.2</t>
  </si>
  <si>
    <t>Architektúra - Prístrešok - opcia</t>
  </si>
  <si>
    <t>{be7548d6-c8a2-4cda-b95e-c9ec2348c311}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</si>
  <si>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</si>
  <si>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</si>
  <si>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</si>
  <si>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</si>
  <si>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</si>
  <si>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</si>
  <si>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</si>
  <si>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</si>
  <si>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</si>
  <si>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</si>
  <si>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</si>
  <si>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SO.01.1.2 - Statika - Prístrešok - opcia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</si>
  <si>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</si>
  <si>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</si>
  <si>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</si>
  <si>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</si>
  <si>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</si>
  <si>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</si>
  <si>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PSV - Práce a dodávky PSV</t>
  </si>
  <si>
    <t xml:space="preserve">    767 - Konštrukcie doplnkové kovové</t>
  </si>
  <si>
    <t xml:space="preserve">    783 - Nátery</t>
  </si>
  <si>
    <t>M - Práce a dodávky M</t>
  </si>
  <si>
    <t xml:space="preserve">    43-M - Montáž oceľových konštrukcií</t>
  </si>
  <si>
    <t xml:space="preserve"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</si>
  <si>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</si>
  <si>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</si>
  <si>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</si>
  <si>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</si>
  <si>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</si>
  <si>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</si>
  <si>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</si>
  <si>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</si>
  <si>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</si>
  <si>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</si>
  <si>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</si>
  <si>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</si>
  <si>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</si>
  <si>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</si>
  <si>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</si>
  <si>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</si>
  <si>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</si>
  <si>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</si>
  <si>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</si>
  <si>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</si>
  <si>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</si>
  <si>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</si>
  <si>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</si>
  <si>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</si>
  <si>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ROZPOCET</t>
  </si>
  <si>
    <t>767</t>
  </si>
  <si>
    <t>Konštrukcie doplnkové kovové</t>
  </si>
  <si>
    <t>7</t>
  </si>
  <si>
    <t>K</t>
  </si>
  <si>
    <t>767392111.S</t>
  </si>
  <si>
    <t>Montáž krytiny striech plechom tvarovaným nitovaním</t>
  </si>
  <si>
    <t>m2</t>
  </si>
  <si>
    <t>16</t>
  </si>
  <si>
    <t>522961092</t>
  </si>
  <si>
    <t>8</t>
  </si>
  <si>
    <t>M</t>
  </si>
  <si>
    <t>138310006400</t>
  </si>
  <si>
    <t>Plech trapézový pozinkovaný T 35 1075x35 mm lesklý polyester 25µ, hr. 0,88 mm</t>
  </si>
  <si>
    <t>32</t>
  </si>
  <si>
    <t>-1159537801</t>
  </si>
  <si>
    <t>22</t>
  </si>
  <si>
    <t>998767101.S</t>
  </si>
  <si>
    <t>Presun hmôt pre kovové stavebné doplnkové konštrukcie v objektoch výšky do 6 m</t>
  </si>
  <si>
    <t>t</t>
  </si>
  <si>
    <t>1766953427</t>
  </si>
  <si>
    <t>783</t>
  </si>
  <si>
    <t>Nátery</t>
  </si>
  <si>
    <t>5</t>
  </si>
  <si>
    <t>783142007.S</t>
  </si>
  <si>
    <t>Nátery oceľ.konštr. základné - 35μm</t>
  </si>
  <si>
    <t>-1774764265</t>
  </si>
  <si>
    <t>6</t>
  </si>
  <si>
    <t>783143004.S</t>
  </si>
  <si>
    <t>Nátery oceľ.konštr. jednonásobné - 140μm</t>
  </si>
  <si>
    <t>-585311789</t>
  </si>
  <si>
    <t>Práce a dodávky M</t>
  </si>
  <si>
    <t>3</t>
  </si>
  <si>
    <t>43-M</t>
  </si>
  <si>
    <t>Montáž oceľových konštrukcií</t>
  </si>
  <si>
    <t>43000006</t>
  </si>
  <si>
    <t>kg</t>
  </si>
  <si>
    <t>64</t>
  </si>
  <si>
    <t>1648154424</t>
  </si>
  <si>
    <t>154310000100</t>
  </si>
  <si>
    <t>Dodávka oceľových zváraných profilov S235</t>
  </si>
  <si>
    <t>128</t>
  </si>
  <si>
    <t>-1502324556</t>
  </si>
  <si>
    <t>VP</t>
  </si>
  <si>
    <t xml:space="preserve">  Práce naviac</t>
  </si>
  <si>
    <t>PN</t>
  </si>
  <si>
    <t>SO.01.2.2 - Architektúra - Prístrešok - opcia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</si>
  <si>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</si>
  <si>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</si>
  <si>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</si>
  <si>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</si>
  <si>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>712</t>
  </si>
  <si>
    <t>Izolácie striech, povlakové krytiny</t>
  </si>
  <si>
    <t>712290010.S</t>
  </si>
  <si>
    <t>Zhotovenie parozábrany pre strechy ploché do 10°</t>
  </si>
  <si>
    <t>2073962312</t>
  </si>
  <si>
    <t>283230007500.S</t>
  </si>
  <si>
    <t>Vinylová podložka</t>
  </si>
  <si>
    <t>-952926651</t>
  </si>
  <si>
    <t>712370070.S</t>
  </si>
  <si>
    <t>Zhotovenie povlakovej krytiny striech plochých do 10° PVC-P fóliou upevnenou prikotvením so zvarením spoju</t>
  </si>
  <si>
    <t>1414295016</t>
  </si>
  <si>
    <t>4</t>
  </si>
  <si>
    <t>283220002000.S</t>
  </si>
  <si>
    <t>Hydroizolačná fólia PVC-P hr. 1,5 mm izolácia plochých striech</t>
  </si>
  <si>
    <t>-782812358</t>
  </si>
  <si>
    <t>311970001500.S</t>
  </si>
  <si>
    <t>Vrut do dĺžky 150 mm na upevnenie do kombi dosiek</t>
  </si>
  <si>
    <t>ks</t>
  </si>
  <si>
    <t>-1912960473</t>
  </si>
  <si>
    <t>10</t>
  </si>
  <si>
    <t>712390982.S</t>
  </si>
  <si>
    <t>Ochrana povlakovej krytiny striech plochých do 10° ostatné násypom z kameniva</t>
  </si>
  <si>
    <t>1461377530</t>
  </si>
  <si>
    <t>11</t>
  </si>
  <si>
    <t>583410002600.S</t>
  </si>
  <si>
    <t xml:space="preserve">Kamenivo  frakcia 18-32 mm</t>
  </si>
  <si>
    <t>2060658395</t>
  </si>
  <si>
    <t>15</t>
  </si>
  <si>
    <t>712973220.S</t>
  </si>
  <si>
    <t>Detaily k PVC-P fóliam osadenie hotovej strešnej vpuste</t>
  </si>
  <si>
    <t>1016037900</t>
  </si>
  <si>
    <t>283770003600.S</t>
  </si>
  <si>
    <t>Strešná vpusť pre PVC-P fólie, priemer 100 mm, dĺ. 250 mm</t>
  </si>
  <si>
    <t>-1304820569</t>
  </si>
  <si>
    <t>17</t>
  </si>
  <si>
    <t>-1015803389</t>
  </si>
  <si>
    <t>18</t>
  </si>
  <si>
    <t>712973231.S</t>
  </si>
  <si>
    <t xml:space="preserve">Detaily k PVC-P fóliam - vytvorenie odvodňovacieho žlabu </t>
  </si>
  <si>
    <t>bm</t>
  </si>
  <si>
    <t>-123639605</t>
  </si>
  <si>
    <t>19</t>
  </si>
  <si>
    <t>2070944202</t>
  </si>
  <si>
    <t>712990040.S</t>
  </si>
  <si>
    <t>Položenie geotextílie vodorovne alebo zvislo na strechy ploché do 10°</t>
  </si>
  <si>
    <t>-1852837807</t>
  </si>
  <si>
    <t>693110003200.S</t>
  </si>
  <si>
    <t>Geotextília polypropylénová netkaná 500 g/m2</t>
  </si>
  <si>
    <t>-582453564</t>
  </si>
  <si>
    <t>-1974156959</t>
  </si>
  <si>
    <t>9</t>
  </si>
  <si>
    <t>693110002000.S</t>
  </si>
  <si>
    <t>Geotextília polypropylénová netkaná 200 g/m2</t>
  </si>
  <si>
    <t>-768230731</t>
  </si>
  <si>
    <t>28</t>
  </si>
  <si>
    <t>998712101.S</t>
  </si>
  <si>
    <t>Presun hmôt pre izoláciu povlakovej krytiny v objektoch výšky do 6 m</t>
  </si>
  <si>
    <t>-408666734</t>
  </si>
  <si>
    <t>713</t>
  </si>
  <si>
    <t>Izolácie tepelné</t>
  </si>
  <si>
    <t>13</t>
  </si>
  <si>
    <t>713142151.S</t>
  </si>
  <si>
    <t>Montáž tepelnej izolácie striech plochých do 10° polystyrénom, jednovrstvová kladenými voľne</t>
  </si>
  <si>
    <t>928153732</t>
  </si>
  <si>
    <t>14</t>
  </si>
  <si>
    <t>283750003400.S</t>
  </si>
  <si>
    <t>Doska XPS spádová, haly</t>
  </si>
  <si>
    <t>m3</t>
  </si>
  <si>
    <t>-1732379035</t>
  </si>
  <si>
    <t>29</t>
  </si>
  <si>
    <t>998713101.S</t>
  </si>
  <si>
    <t>Presun hmôt pre izolácie tepelné v objektoch výšky do 6 m</t>
  </si>
  <si>
    <t>2010468113</t>
  </si>
  <si>
    <t>762</t>
  </si>
  <si>
    <t>Konštrukcie tesárske</t>
  </si>
  <si>
    <t>12</t>
  </si>
  <si>
    <t>762810027.S</t>
  </si>
  <si>
    <t>Záklop stropov z dosiek OSB skrutkovaných na pero a drážku hr. dosky 25 mm ( Doska OSB 4 P+D hrxlxš 25x2500x1250 mm )</t>
  </si>
  <si>
    <t>1835390796</t>
  </si>
  <si>
    <t>30</t>
  </si>
  <si>
    <t>998762102.S</t>
  </si>
  <si>
    <t>Presun hmôt pre konštrukcie tesárske v objektoch výšky do 12 m</t>
  </si>
  <si>
    <t>-1647502557</t>
  </si>
  <si>
    <t>764</t>
  </si>
  <si>
    <t>Konštrukcie klampiarske</t>
  </si>
  <si>
    <t>764331450.S</t>
  </si>
  <si>
    <t>Lemovanie z pozinkovaného farbeného PZf plechu, na strechách r.š. 500 mm - K8</t>
  </si>
  <si>
    <t>m</t>
  </si>
  <si>
    <t>-1800436960</t>
  </si>
  <si>
    <t>21</t>
  </si>
  <si>
    <t>764454453.S</t>
  </si>
  <si>
    <t>Zvodové rúry z pozinkovaného farbeného PZf plechu, kruhové priemer 100 mm</t>
  </si>
  <si>
    <t>841658716</t>
  </si>
  <si>
    <t>31</t>
  </si>
  <si>
    <t>998764101.S</t>
  </si>
  <si>
    <t>Presun hmôt pre konštrukcie klampiarske v objektoch výšky do 6 m</t>
  </si>
  <si>
    <t>1821694874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</si>
</sst>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4" fontId="29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3" borderId="23" xfId="0" applyNumberFormat="1" applyFont="1" applyFill="1" applyBorder="1" applyAlignment="1" applyProtection="1">
      <alignment vertical="center"/>
      <protection locked="0"/>
    </xf>
    <xf numFmtId="4" fontId="32" fillId="3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center" vertical="center" wrapText="1"/>
      <protection locked="0"/>
    </xf>
    <xf numFmtId="167" fontId="0" fillId="3" borderId="23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9" fillId="3" borderId="23" xfId="0" applyFont="1" applyFill="1" applyBorder="1" applyAlignment="1" applyProtection="1">
      <alignment horizontal="left" vertical="center"/>
      <protection locked="0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47.25" customHeight="1">
      <c r="B23" s="18"/>
      <c r="E23" s="32" t="s">
        <v>35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1" customFormat="1" ht="14.4" customHeight="1">
      <c r="B26" s="18"/>
      <c r="D26" s="34" t="s">
        <v>36</v>
      </c>
      <c r="AK26" s="35">
        <f>ROUND(AG94,2)</f>
        <v>0</v>
      </c>
      <c r="AL26" s="1"/>
      <c r="AM26" s="1"/>
      <c r="AN26" s="1"/>
      <c r="AO26" s="1"/>
      <c r="AR26" s="18"/>
      <c r="BE26" s="27"/>
    </row>
    <row r="27" s="1" customFormat="1" ht="14.4" customHeight="1">
      <c r="B27" s="18"/>
      <c r="D27" s="34" t="s">
        <v>37</v>
      </c>
      <c r="AK27" s="35">
        <f>ROUND(AG98, 2)</f>
        <v>0</v>
      </c>
      <c r="AL27" s="35"/>
      <c r="AM27" s="35"/>
      <c r="AN27" s="35"/>
      <c r="AO27" s="35"/>
      <c r="AR27" s="18"/>
      <c r="BE27" s="27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BE28" s="27"/>
    </row>
    <row r="29" s="2" customFormat="1" ht="25.92" customHeight="1">
      <c r="A29" s="36"/>
      <c r="B29" s="37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>
        <f>ROUND(AK26 + AK27, 2)</f>
        <v>0</v>
      </c>
      <c r="AL29" s="39"/>
      <c r="AM29" s="39"/>
      <c r="AN29" s="39"/>
      <c r="AO29" s="39"/>
      <c r="AP29" s="36"/>
      <c r="AQ29" s="36"/>
      <c r="AR29" s="37"/>
      <c r="BE29" s="27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BE30" s="27"/>
    </row>
    <row r="31" s="2" customForma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41" t="s">
        <v>39</v>
      </c>
      <c r="M31" s="41"/>
      <c r="N31" s="41"/>
      <c r="O31" s="41"/>
      <c r="P31" s="41"/>
      <c r="Q31" s="36"/>
      <c r="R31" s="36"/>
      <c r="S31" s="36"/>
      <c r="T31" s="36"/>
      <c r="U31" s="36"/>
      <c r="V31" s="36"/>
      <c r="W31" s="41" t="s">
        <v>40</v>
      </c>
      <c r="X31" s="41"/>
      <c r="Y31" s="41"/>
      <c r="Z31" s="41"/>
      <c r="AA31" s="41"/>
      <c r="AB31" s="41"/>
      <c r="AC31" s="41"/>
      <c r="AD31" s="41"/>
      <c r="AE31" s="41"/>
      <c r="AF31" s="36"/>
      <c r="AG31" s="36"/>
      <c r="AH31" s="36"/>
      <c r="AI31" s="36"/>
      <c r="AJ31" s="36"/>
      <c r="AK31" s="41" t="s">
        <v>41</v>
      </c>
      <c r="AL31" s="41"/>
      <c r="AM31" s="41"/>
      <c r="AN31" s="41"/>
      <c r="AO31" s="41"/>
      <c r="AP31" s="36"/>
      <c r="AQ31" s="36"/>
      <c r="AR31" s="37"/>
      <c r="BE31" s="27"/>
    </row>
    <row r="32" s="3" customFormat="1" ht="14.4" customHeight="1">
      <c r="A32" s="3"/>
      <c r="B32" s="42"/>
      <c r="C32" s="3"/>
      <c r="D32" s="28" t="s">
        <v>42</v>
      </c>
      <c r="E32" s="3"/>
      <c r="F32" s="28" t="s">
        <v>43</v>
      </c>
      <c r="G32" s="3"/>
      <c r="H32" s="3"/>
      <c r="I32" s="3"/>
      <c r="J32" s="3"/>
      <c r="K32" s="3"/>
      <c r="L32" s="43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ROUND(AZ94 + SUM(CD98:CD102),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f>ROUND(AV94 + SUM(BY98:BY102), 2)</f>
        <v>0</v>
      </c>
      <c r="AL32" s="3"/>
      <c r="AM32" s="3"/>
      <c r="AN32" s="3"/>
      <c r="AO32" s="3"/>
      <c r="AP32" s="3"/>
      <c r="AQ32" s="3"/>
      <c r="AR32" s="42"/>
      <c r="BE32" s="45"/>
    </row>
    <row r="33" s="3" customFormat="1" ht="14.4" customHeight="1">
      <c r="A33" s="3"/>
      <c r="B33" s="42"/>
      <c r="C33" s="3"/>
      <c r="D33" s="3"/>
      <c r="E33" s="3"/>
      <c r="F33" s="28" t="s">
        <v>44</v>
      </c>
      <c r="G33" s="3"/>
      <c r="H33" s="3"/>
      <c r="I33" s="3"/>
      <c r="J33" s="3"/>
      <c r="K33" s="3"/>
      <c r="L33" s="43">
        <v>0.20000000000000001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ROUND(BA94 + SUM(CE98:CE102),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f>ROUND(AW94 + SUM(BZ98:BZ102), 2)</f>
        <v>0</v>
      </c>
      <c r="AL33" s="3"/>
      <c r="AM33" s="3"/>
      <c r="AN33" s="3"/>
      <c r="AO33" s="3"/>
      <c r="AP33" s="3"/>
      <c r="AQ33" s="3"/>
      <c r="AR33" s="42"/>
      <c r="BE33" s="45"/>
    </row>
    <row r="34" hidden="1" s="3" customFormat="1" ht="14.4" customHeight="1">
      <c r="A34" s="3"/>
      <c r="B34" s="42"/>
      <c r="C34" s="3"/>
      <c r="D34" s="3"/>
      <c r="E34" s="3"/>
      <c r="F34" s="28" t="s">
        <v>45</v>
      </c>
      <c r="G34" s="3"/>
      <c r="H34" s="3"/>
      <c r="I34" s="3"/>
      <c r="J34" s="3"/>
      <c r="K34" s="3"/>
      <c r="L34" s="43">
        <v>0.20000000000000001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44">
        <f>ROUND(BB94 + SUM(CF98:CF102),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44">
        <v>0</v>
      </c>
      <c r="AL34" s="3"/>
      <c r="AM34" s="3"/>
      <c r="AN34" s="3"/>
      <c r="AO34" s="3"/>
      <c r="AP34" s="3"/>
      <c r="AQ34" s="3"/>
      <c r="AR34" s="42"/>
      <c r="BE34" s="45"/>
    </row>
    <row r="35" hidden="1" s="3" customFormat="1" ht="14.4" customHeight="1">
      <c r="A35" s="3"/>
      <c r="B35" s="42"/>
      <c r="C35" s="3"/>
      <c r="D35" s="3"/>
      <c r="E35" s="3"/>
      <c r="F35" s="28" t="s">
        <v>46</v>
      </c>
      <c r="G35" s="3"/>
      <c r="H35" s="3"/>
      <c r="I35" s="3"/>
      <c r="J35" s="3"/>
      <c r="K35" s="3"/>
      <c r="L35" s="43">
        <v>0.20000000000000001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4">
        <f>ROUND(BC94 + SUM(CG98:CG102),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4">
        <v>0</v>
      </c>
      <c r="AL35" s="3"/>
      <c r="AM35" s="3"/>
      <c r="AN35" s="3"/>
      <c r="AO35" s="3"/>
      <c r="AP35" s="3"/>
      <c r="AQ35" s="3"/>
      <c r="AR35" s="42"/>
      <c r="BE35" s="3"/>
    </row>
    <row r="36" hidden="1" s="3" customFormat="1" ht="14.4" customHeight="1">
      <c r="A36" s="3"/>
      <c r="B36" s="42"/>
      <c r="C36" s="3"/>
      <c r="D36" s="3"/>
      <c r="E36" s="3"/>
      <c r="F36" s="28" t="s">
        <v>47</v>
      </c>
      <c r="G36" s="3"/>
      <c r="H36" s="3"/>
      <c r="I36" s="3"/>
      <c r="J36" s="3"/>
      <c r="K36" s="3"/>
      <c r="L36" s="43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44">
        <f>ROUND(BD94 + SUM(CH98:CH102), 2)</f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4">
        <v>0</v>
      </c>
      <c r="AL36" s="3"/>
      <c r="AM36" s="3"/>
      <c r="AN36" s="3"/>
      <c r="AO36" s="3"/>
      <c r="AP36" s="3"/>
      <c r="AQ36" s="3"/>
      <c r="AR36" s="42"/>
      <c r="BE36" s="3"/>
    </row>
    <row r="37" s="2" customFormat="1" ht="6.96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2" customFormat="1" ht="25.92" customHeight="1">
      <c r="A38" s="36"/>
      <c r="B38" s="37"/>
      <c r="C38" s="46"/>
      <c r="D38" s="47" t="s">
        <v>48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 t="s">
        <v>49</v>
      </c>
      <c r="U38" s="48"/>
      <c r="V38" s="48"/>
      <c r="W38" s="48"/>
      <c r="X38" s="50" t="s">
        <v>50</v>
      </c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51">
        <f>SUM(AK29:AK36)</f>
        <v>0</v>
      </c>
      <c r="AL38" s="48"/>
      <c r="AM38" s="48"/>
      <c r="AN38" s="48"/>
      <c r="AO38" s="52"/>
      <c r="AP38" s="46"/>
      <c r="AQ38" s="46"/>
      <c r="AR38" s="37"/>
      <c r="BE38" s="36"/>
    </row>
    <row r="39" s="2" customFormat="1" ht="6.96" customHeight="1">
      <c r="A39" s="36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/>
      <c r="B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/>
      <c r="BE40" s="36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3"/>
      <c r="D49" s="54" t="s">
        <v>51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52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6"/>
      <c r="B60" s="37"/>
      <c r="C60" s="36"/>
      <c r="D60" s="56" t="s">
        <v>53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54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53</v>
      </c>
      <c r="AI60" s="39"/>
      <c r="AJ60" s="39"/>
      <c r="AK60" s="39"/>
      <c r="AL60" s="39"/>
      <c r="AM60" s="56" t="s">
        <v>54</v>
      </c>
      <c r="AN60" s="39"/>
      <c r="AO60" s="39"/>
      <c r="AP60" s="36"/>
      <c r="AQ60" s="36"/>
      <c r="AR60" s="37"/>
      <c r="BE60" s="36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6"/>
      <c r="B64" s="37"/>
      <c r="C64" s="36"/>
      <c r="D64" s="54" t="s">
        <v>55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56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6"/>
      <c r="B75" s="37"/>
      <c r="C75" s="36"/>
      <c r="D75" s="56" t="s">
        <v>53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54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53</v>
      </c>
      <c r="AI75" s="39"/>
      <c r="AJ75" s="39"/>
      <c r="AK75" s="39"/>
      <c r="AL75" s="39"/>
      <c r="AM75" s="56" t="s">
        <v>54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19" t="s">
        <v>57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2021MH097-2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15</v>
      </c>
      <c r="D85" s="5"/>
      <c r="E85" s="5"/>
      <c r="F85" s="5"/>
      <c r="G85" s="5"/>
      <c r="H85" s="5"/>
      <c r="I85" s="5"/>
      <c r="J85" s="5"/>
      <c r="K85" s="5"/>
      <c r="L85" s="65" t="str">
        <f>K6</f>
        <v>REKONŠTRUKCIA A PRÍSTAVBA STREDISKA ČISTOTY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28" t="s">
        <v>19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Rustaveliho 7725/10, k.ú. Rača, 831 06  Bratislava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21</v>
      </c>
      <c r="AJ87" s="36"/>
      <c r="AK87" s="36"/>
      <c r="AL87" s="36"/>
      <c r="AM87" s="67" t="str">
        <f>IF(AN8= "","",AN8)</f>
        <v>30. 5. 2021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28" t="s">
        <v>23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Mestská časť Bratislava - Rača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29</v>
      </c>
      <c r="AJ89" s="36"/>
      <c r="AK89" s="36"/>
      <c r="AL89" s="36"/>
      <c r="AM89" s="68" t="str">
        <f>IF(E17="","",E17)</f>
        <v>RB ARCHITECTS s.r.o.</v>
      </c>
      <c r="AN89" s="4"/>
      <c r="AO89" s="4"/>
      <c r="AP89" s="4"/>
      <c r="AQ89" s="36"/>
      <c r="AR89" s="37"/>
      <c r="AS89" s="69" t="s">
        <v>58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28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32</v>
      </c>
      <c r="AJ90" s="36"/>
      <c r="AK90" s="36"/>
      <c r="AL90" s="36"/>
      <c r="AM90" s="68" t="str">
        <f>IF(E20="","",E20)</f>
        <v>Ing. Hornok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59</v>
      </c>
      <c r="D92" s="78"/>
      <c r="E92" s="78"/>
      <c r="F92" s="78"/>
      <c r="G92" s="78"/>
      <c r="H92" s="79"/>
      <c r="I92" s="80" t="s">
        <v>60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61</v>
      </c>
      <c r="AH92" s="78"/>
      <c r="AI92" s="78"/>
      <c r="AJ92" s="78"/>
      <c r="AK92" s="78"/>
      <c r="AL92" s="78"/>
      <c r="AM92" s="78"/>
      <c r="AN92" s="80" t="s">
        <v>62</v>
      </c>
      <c r="AO92" s="78"/>
      <c r="AP92" s="82"/>
      <c r="AQ92" s="83" t="s">
        <v>63</v>
      </c>
      <c r="AR92" s="37"/>
      <c r="AS92" s="84" t="s">
        <v>64</v>
      </c>
      <c r="AT92" s="85" t="s">
        <v>65</v>
      </c>
      <c r="AU92" s="85" t="s">
        <v>66</v>
      </c>
      <c r="AV92" s="85" t="s">
        <v>67</v>
      </c>
      <c r="AW92" s="85" t="s">
        <v>68</v>
      </c>
      <c r="AX92" s="85" t="s">
        <v>69</v>
      </c>
      <c r="AY92" s="85" t="s">
        <v>70</v>
      </c>
      <c r="AZ92" s="85" t="s">
        <v>71</v>
      </c>
      <c r="BA92" s="85" t="s">
        <v>72</v>
      </c>
      <c r="BB92" s="85" t="s">
        <v>73</v>
      </c>
      <c r="BC92" s="85" t="s">
        <v>74</v>
      </c>
      <c r="BD92" s="86" t="s">
        <v>75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76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ROUND(SUM(AG95:AG96),2)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ROUND(SUM(AS95:AS96),2)</f>
        <v>0</v>
      </c>
      <c r="AT94" s="97">
        <f>ROUND(SUM(AV94:AW94),2)</f>
        <v>0</v>
      </c>
      <c r="AU94" s="98">
        <f>ROUND(SUM(AU95:AU96),5)</f>
        <v>0</v>
      </c>
      <c r="AV94" s="97">
        <f>ROUND(AZ94*L32,2)</f>
        <v>0</v>
      </c>
      <c r="AW94" s="97">
        <f>ROUND(BA94*L33,2)</f>
        <v>0</v>
      </c>
      <c r="AX94" s="97">
        <f>ROUND(BB94*L32,2)</f>
        <v>0</v>
      </c>
      <c r="AY94" s="97">
        <f>ROUND(BC94*L33,2)</f>
        <v>0</v>
      </c>
      <c r="AZ94" s="97">
        <f>ROUND(SUM(AZ95:AZ96),2)</f>
        <v>0</v>
      </c>
      <c r="BA94" s="97">
        <f>ROUND(SUM(BA95:BA96),2)</f>
        <v>0</v>
      </c>
      <c r="BB94" s="97">
        <f>ROUND(SUM(BB95:BB96),2)</f>
        <v>0</v>
      </c>
      <c r="BC94" s="97">
        <f>ROUND(SUM(BC95:BC96),2)</f>
        <v>0</v>
      </c>
      <c r="BD94" s="99">
        <f>ROUND(SUM(BD95:BD96),2)</f>
        <v>0</v>
      </c>
      <c r="BE94" s="6"/>
      <c r="BS94" s="100" t="s">
        <v>77</v>
      </c>
      <c r="BT94" s="100" t="s">
        <v>78</v>
      </c>
      <c r="BU94" s="101" t="s">
        <v>79</v>
      </c>
      <c r="BV94" s="100" t="s">
        <v>80</v>
      </c>
      <c r="BW94" s="100" t="s">
        <v>4</v>
      </c>
      <c r="BX94" s="100" t="s">
        <v>81</v>
      </c>
      <c r="CL94" s="100" t="s">
        <v>1</v>
      </c>
    </row>
    <row r="95" s="7" customFormat="1" ht="24.75" customHeight="1">
      <c r="A95" s="102" t="s">
        <v>82</v>
      </c>
      <c r="B95" s="103"/>
      <c r="C95" s="104"/>
      <c r="D95" s="105" t="s">
        <v>83</v>
      </c>
      <c r="E95" s="105"/>
      <c r="F95" s="105"/>
      <c r="G95" s="105"/>
      <c r="H95" s="105"/>
      <c r="I95" s="106"/>
      <c r="J95" s="105" t="s">
        <v>84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'SO.01.1.2 - Statika - Prí...'!J32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85</v>
      </c>
      <c r="AR95" s="103"/>
      <c r="AS95" s="109">
        <v>0</v>
      </c>
      <c r="AT95" s="110">
        <f>ROUND(SUM(AV95:AW95),2)</f>
        <v>0</v>
      </c>
      <c r="AU95" s="111">
        <f>'SO.01.1.2 - Statika - Prí...'!P132</f>
        <v>0</v>
      </c>
      <c r="AV95" s="110">
        <f>'SO.01.1.2 - Statika - Prí...'!J35</f>
        <v>0</v>
      </c>
      <c r="AW95" s="110">
        <f>'SO.01.1.2 - Statika - Prí...'!J36</f>
        <v>0</v>
      </c>
      <c r="AX95" s="110">
        <f>'SO.01.1.2 - Statika - Prí...'!J37</f>
        <v>0</v>
      </c>
      <c r="AY95" s="110">
        <f>'SO.01.1.2 - Statika - Prí...'!J38</f>
        <v>0</v>
      </c>
      <c r="AZ95" s="110">
        <f>'SO.01.1.2 - Statika - Prí...'!F35</f>
        <v>0</v>
      </c>
      <c r="BA95" s="110">
        <f>'SO.01.1.2 - Statika - Prí...'!F36</f>
        <v>0</v>
      </c>
      <c r="BB95" s="110">
        <f>'SO.01.1.2 - Statika - Prí...'!F37</f>
        <v>0</v>
      </c>
      <c r="BC95" s="110">
        <f>'SO.01.1.2 - Statika - Prí...'!F38</f>
        <v>0</v>
      </c>
      <c r="BD95" s="112">
        <f>'SO.01.1.2 - Statika - Prí...'!F39</f>
        <v>0</v>
      </c>
      <c r="BE95" s="7"/>
      <c r="BT95" s="113" t="s">
        <v>86</v>
      </c>
      <c r="BV95" s="113" t="s">
        <v>80</v>
      </c>
      <c r="BW95" s="113" t="s">
        <v>87</v>
      </c>
      <c r="BX95" s="113" t="s">
        <v>4</v>
      </c>
      <c r="CL95" s="113" t="s">
        <v>1</v>
      </c>
      <c r="CM95" s="113" t="s">
        <v>78</v>
      </c>
    </row>
    <row r="96" s="7" customFormat="1" ht="24.75" customHeight="1">
      <c r="A96" s="102" t="s">
        <v>82</v>
      </c>
      <c r="B96" s="103"/>
      <c r="C96" s="104"/>
      <c r="D96" s="105" t="s">
        <v>88</v>
      </c>
      <c r="E96" s="105"/>
      <c r="F96" s="105"/>
      <c r="G96" s="105"/>
      <c r="H96" s="105"/>
      <c r="I96" s="106"/>
      <c r="J96" s="105" t="s">
        <v>89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'SO.01.2.2 - Architektúra ...'!J32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85</v>
      </c>
      <c r="AR96" s="103"/>
      <c r="AS96" s="114">
        <v>0</v>
      </c>
      <c r="AT96" s="115">
        <f>ROUND(SUM(AV96:AW96),2)</f>
        <v>0</v>
      </c>
      <c r="AU96" s="116">
        <f>'SO.01.2.2 - Architektúra ...'!P132</f>
        <v>0</v>
      </c>
      <c r="AV96" s="115">
        <f>'SO.01.2.2 - Architektúra ...'!J35</f>
        <v>0</v>
      </c>
      <c r="AW96" s="115">
        <f>'SO.01.2.2 - Architektúra ...'!J36</f>
        <v>0</v>
      </c>
      <c r="AX96" s="115">
        <f>'SO.01.2.2 - Architektúra ...'!J37</f>
        <v>0</v>
      </c>
      <c r="AY96" s="115">
        <f>'SO.01.2.2 - Architektúra ...'!J38</f>
        <v>0</v>
      </c>
      <c r="AZ96" s="115">
        <f>'SO.01.2.2 - Architektúra ...'!F35</f>
        <v>0</v>
      </c>
      <c r="BA96" s="115">
        <f>'SO.01.2.2 - Architektúra ...'!F36</f>
        <v>0</v>
      </c>
      <c r="BB96" s="115">
        <f>'SO.01.2.2 - Architektúra ...'!F37</f>
        <v>0</v>
      </c>
      <c r="BC96" s="115">
        <f>'SO.01.2.2 - Architektúra ...'!F38</f>
        <v>0</v>
      </c>
      <c r="BD96" s="117">
        <f>'SO.01.2.2 - Architektúra ...'!F39</f>
        <v>0</v>
      </c>
      <c r="BE96" s="7"/>
      <c r="BT96" s="113" t="s">
        <v>86</v>
      </c>
      <c r="BV96" s="113" t="s">
        <v>80</v>
      </c>
      <c r="BW96" s="113" t="s">
        <v>90</v>
      </c>
      <c r="BX96" s="113" t="s">
        <v>4</v>
      </c>
      <c r="CL96" s="113" t="s">
        <v>1</v>
      </c>
      <c r="CM96" s="113" t="s">
        <v>78</v>
      </c>
    </row>
    <row r="97">
      <c r="B97" s="18"/>
      <c r="AR97" s="18"/>
    </row>
    <row r="98" s="2" customFormat="1" ht="30" customHeight="1">
      <c r="A98" s="36"/>
      <c r="B98" s="37"/>
      <c r="C98" s="91" t="s">
        <v>91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94">
        <f>ROUND(SUM(AG99:AG102), 2)</f>
        <v>0</v>
      </c>
      <c r="AH98" s="94"/>
      <c r="AI98" s="94"/>
      <c r="AJ98" s="94"/>
      <c r="AK98" s="94"/>
      <c r="AL98" s="94"/>
      <c r="AM98" s="94"/>
      <c r="AN98" s="94">
        <f>ROUND(SUM(AN99:AN102), 2)</f>
        <v>0</v>
      </c>
      <c r="AO98" s="94"/>
      <c r="AP98" s="94"/>
      <c r="AQ98" s="118"/>
      <c r="AR98" s="37"/>
      <c r="AS98" s="84" t="s">
        <v>92</v>
      </c>
      <c r="AT98" s="85" t="s">
        <v>93</v>
      </c>
      <c r="AU98" s="85" t="s">
        <v>42</v>
      </c>
      <c r="AV98" s="86" t="s">
        <v>65</v>
      </c>
      <c r="AW98" s="36"/>
      <c r="AX98" s="36"/>
      <c r="AY98" s="36"/>
      <c r="AZ98" s="36"/>
      <c r="BA98" s="36"/>
      <c r="BB98" s="36"/>
      <c r="BC98" s="36"/>
      <c r="BD98" s="36"/>
      <c r="BE98" s="36"/>
    </row>
    <row r="99" s="2" customFormat="1" ht="19.92" customHeight="1">
      <c r="A99" s="36"/>
      <c r="B99" s="37"/>
      <c r="C99" s="36"/>
      <c r="D99" s="119" t="s">
        <v>94</v>
      </c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36"/>
      <c r="AD99" s="36"/>
      <c r="AE99" s="36"/>
      <c r="AF99" s="36"/>
      <c r="AG99" s="120">
        <f>ROUND(AG94 * AS99, 2)</f>
        <v>0</v>
      </c>
      <c r="AH99" s="121"/>
      <c r="AI99" s="121"/>
      <c r="AJ99" s="121"/>
      <c r="AK99" s="121"/>
      <c r="AL99" s="121"/>
      <c r="AM99" s="121"/>
      <c r="AN99" s="121">
        <f>ROUND(AG99 + AV99, 2)</f>
        <v>0</v>
      </c>
      <c r="AO99" s="121"/>
      <c r="AP99" s="121"/>
      <c r="AQ99" s="36"/>
      <c r="AR99" s="37"/>
      <c r="AS99" s="122">
        <v>0</v>
      </c>
      <c r="AT99" s="123" t="s">
        <v>95</v>
      </c>
      <c r="AU99" s="123" t="s">
        <v>43</v>
      </c>
      <c r="AV99" s="124">
        <f>ROUND(IF(AU99="základná",AG99*L32,IF(AU99="znížená",AG99*L33,0)), 2)</f>
        <v>0</v>
      </c>
      <c r="AW99" s="36"/>
      <c r="AX99" s="36"/>
      <c r="AY99" s="36"/>
      <c r="AZ99" s="36"/>
      <c r="BA99" s="36"/>
      <c r="BB99" s="36"/>
      <c r="BC99" s="36"/>
      <c r="BD99" s="36"/>
      <c r="BE99" s="36"/>
      <c r="BV99" s="15" t="s">
        <v>96</v>
      </c>
      <c r="BY99" s="125">
        <f>IF(AU99="základná",AV99,0)</f>
        <v>0</v>
      </c>
      <c r="BZ99" s="125">
        <f>IF(AU99="znížená",AV99,0)</f>
        <v>0</v>
      </c>
      <c r="CA99" s="125">
        <v>0</v>
      </c>
      <c r="CB99" s="125">
        <v>0</v>
      </c>
      <c r="CC99" s="125">
        <v>0</v>
      </c>
      <c r="CD99" s="125">
        <f>IF(AU99="základná",AG99,0)</f>
        <v>0</v>
      </c>
      <c r="CE99" s="125">
        <f>IF(AU99="znížená",AG99,0)</f>
        <v>0</v>
      </c>
      <c r="CF99" s="125">
        <f>IF(AU99="zákl. prenesená",AG99,0)</f>
        <v>0</v>
      </c>
      <c r="CG99" s="125">
        <f>IF(AU99="zníž. prenesená",AG99,0)</f>
        <v>0</v>
      </c>
      <c r="CH99" s="125">
        <f>IF(AU99="nulová",AG99,0)</f>
        <v>0</v>
      </c>
      <c r="CI99" s="15">
        <f>IF(AU99="základná",1,IF(AU99="znížená",2,IF(AU99="zákl. prenesená",4,IF(AU99="zníž. prenesená",5,3))))</f>
        <v>1</v>
      </c>
      <c r="CJ99" s="15">
        <f>IF(AT99="stavebná časť",1,IF(AT99="investičná časť",2,3))</f>
        <v>1</v>
      </c>
      <c r="CK99" s="15" t="str">
        <f>IF(D99="Vyplň vlastné","","x")</f>
        <v>x</v>
      </c>
    </row>
    <row r="100" s="2" customFormat="1" ht="19.92" customHeight="1">
      <c r="A100" s="36"/>
      <c r="B100" s="37"/>
      <c r="C100" s="36"/>
      <c r="D100" s="126" t="s">
        <v>97</v>
      </c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36"/>
      <c r="AD100" s="36"/>
      <c r="AE100" s="36"/>
      <c r="AF100" s="36"/>
      <c r="AG100" s="120">
        <f>ROUND(AG94 * AS100, 2)</f>
        <v>0</v>
      </c>
      <c r="AH100" s="121"/>
      <c r="AI100" s="121"/>
      <c r="AJ100" s="121"/>
      <c r="AK100" s="121"/>
      <c r="AL100" s="121"/>
      <c r="AM100" s="121"/>
      <c r="AN100" s="121">
        <f>ROUND(AG100 + AV100, 2)</f>
        <v>0</v>
      </c>
      <c r="AO100" s="121"/>
      <c r="AP100" s="121"/>
      <c r="AQ100" s="36"/>
      <c r="AR100" s="37"/>
      <c r="AS100" s="122">
        <v>0</v>
      </c>
      <c r="AT100" s="123" t="s">
        <v>95</v>
      </c>
      <c r="AU100" s="123" t="s">
        <v>43</v>
      </c>
      <c r="AV100" s="124">
        <f>ROUND(IF(AU100="základná",AG100*L32,IF(AU100="znížená",AG100*L33,0)), 2)</f>
        <v>0</v>
      </c>
      <c r="AW100" s="36"/>
      <c r="AX100" s="36"/>
      <c r="AY100" s="36"/>
      <c r="AZ100" s="36"/>
      <c r="BA100" s="36"/>
      <c r="BB100" s="36"/>
      <c r="BC100" s="36"/>
      <c r="BD100" s="36"/>
      <c r="BE100" s="36"/>
      <c r="BV100" s="15" t="s">
        <v>98</v>
      </c>
      <c r="BY100" s="125">
        <f>IF(AU100="základná",AV100,0)</f>
        <v>0</v>
      </c>
      <c r="BZ100" s="125">
        <f>IF(AU100="znížená",AV100,0)</f>
        <v>0</v>
      </c>
      <c r="CA100" s="125">
        <v>0</v>
      </c>
      <c r="CB100" s="125">
        <v>0</v>
      </c>
      <c r="CC100" s="125">
        <v>0</v>
      </c>
      <c r="CD100" s="125">
        <f>IF(AU100="základná",AG100,0)</f>
        <v>0</v>
      </c>
      <c r="CE100" s="125">
        <f>IF(AU100="znížená",AG100,0)</f>
        <v>0</v>
      </c>
      <c r="CF100" s="125">
        <f>IF(AU100="zákl. prenesená",AG100,0)</f>
        <v>0</v>
      </c>
      <c r="CG100" s="125">
        <f>IF(AU100="zníž. prenesená",AG100,0)</f>
        <v>0</v>
      </c>
      <c r="CH100" s="125">
        <f>IF(AU100="nulová",AG100,0)</f>
        <v>0</v>
      </c>
      <c r="CI100" s="15">
        <f>IF(AU100="základná",1,IF(AU100="znížená",2,IF(AU100="zákl. prenesená",4,IF(AU100="zníž. prenesená",5,3))))</f>
        <v>1</v>
      </c>
      <c r="CJ100" s="15">
        <f>IF(AT100="stavebná časť",1,IF(AT100="investičná časť",2,3))</f>
        <v>1</v>
      </c>
      <c r="CK100" s="15" t="str">
        <f>IF(D100="Vyplň vlastné","","x")</f>
        <v/>
      </c>
    </row>
    <row r="101" s="2" customFormat="1" ht="19.92" customHeight="1">
      <c r="A101" s="36"/>
      <c r="B101" s="37"/>
      <c r="C101" s="36"/>
      <c r="D101" s="126" t="s">
        <v>97</v>
      </c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36"/>
      <c r="AD101" s="36"/>
      <c r="AE101" s="36"/>
      <c r="AF101" s="36"/>
      <c r="AG101" s="120">
        <f>ROUND(AG94 * AS101, 2)</f>
        <v>0</v>
      </c>
      <c r="AH101" s="121"/>
      <c r="AI101" s="121"/>
      <c r="AJ101" s="121"/>
      <c r="AK101" s="121"/>
      <c r="AL101" s="121"/>
      <c r="AM101" s="121"/>
      <c r="AN101" s="121">
        <f>ROUND(AG101 + AV101, 2)</f>
        <v>0</v>
      </c>
      <c r="AO101" s="121"/>
      <c r="AP101" s="121"/>
      <c r="AQ101" s="36"/>
      <c r="AR101" s="37"/>
      <c r="AS101" s="122">
        <v>0</v>
      </c>
      <c r="AT101" s="123" t="s">
        <v>95</v>
      </c>
      <c r="AU101" s="123" t="s">
        <v>43</v>
      </c>
      <c r="AV101" s="124">
        <f>ROUND(IF(AU101="základná",AG101*L32,IF(AU101="znížená",AG101*L33,0)), 2)</f>
        <v>0</v>
      </c>
      <c r="AW101" s="36"/>
      <c r="AX101" s="36"/>
      <c r="AY101" s="36"/>
      <c r="AZ101" s="36"/>
      <c r="BA101" s="36"/>
      <c r="BB101" s="36"/>
      <c r="BC101" s="36"/>
      <c r="BD101" s="36"/>
      <c r="BE101" s="36"/>
      <c r="BV101" s="15" t="s">
        <v>98</v>
      </c>
      <c r="BY101" s="125">
        <f>IF(AU101="základná",AV101,0)</f>
        <v>0</v>
      </c>
      <c r="BZ101" s="125">
        <f>IF(AU101="znížená",AV101,0)</f>
        <v>0</v>
      </c>
      <c r="CA101" s="125">
        <v>0</v>
      </c>
      <c r="CB101" s="125">
        <v>0</v>
      </c>
      <c r="CC101" s="125">
        <v>0</v>
      </c>
      <c r="CD101" s="125">
        <f>IF(AU101="základná",AG101,0)</f>
        <v>0</v>
      </c>
      <c r="CE101" s="125">
        <f>IF(AU101="znížená",AG101,0)</f>
        <v>0</v>
      </c>
      <c r="CF101" s="125">
        <f>IF(AU101="zákl. prenesená",AG101,0)</f>
        <v>0</v>
      </c>
      <c r="CG101" s="125">
        <f>IF(AU101="zníž. prenesená",AG101,0)</f>
        <v>0</v>
      </c>
      <c r="CH101" s="125">
        <f>IF(AU101="nulová",AG101,0)</f>
        <v>0</v>
      </c>
      <c r="CI101" s="15">
        <f>IF(AU101="základná",1,IF(AU101="znížená",2,IF(AU101="zákl. prenesená",4,IF(AU101="zníž. prenesená",5,3))))</f>
        <v>1</v>
      </c>
      <c r="CJ101" s="15">
        <f>IF(AT101="stavebná časť",1,IF(AT101="investičná časť",2,3))</f>
        <v>1</v>
      </c>
      <c r="CK101" s="15" t="str">
        <f>IF(D101="Vyplň vlastné","","x")</f>
        <v/>
      </c>
    </row>
    <row r="102" s="2" customFormat="1" ht="19.92" customHeight="1">
      <c r="A102" s="36"/>
      <c r="B102" s="37"/>
      <c r="C102" s="36"/>
      <c r="D102" s="126" t="s">
        <v>97</v>
      </c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36"/>
      <c r="AD102" s="36"/>
      <c r="AE102" s="36"/>
      <c r="AF102" s="36"/>
      <c r="AG102" s="120">
        <f>ROUND(AG94 * AS102, 2)</f>
        <v>0</v>
      </c>
      <c r="AH102" s="121"/>
      <c r="AI102" s="121"/>
      <c r="AJ102" s="121"/>
      <c r="AK102" s="121"/>
      <c r="AL102" s="121"/>
      <c r="AM102" s="121"/>
      <c r="AN102" s="121">
        <f>ROUND(AG102 + AV102, 2)</f>
        <v>0</v>
      </c>
      <c r="AO102" s="121"/>
      <c r="AP102" s="121"/>
      <c r="AQ102" s="36"/>
      <c r="AR102" s="37"/>
      <c r="AS102" s="127">
        <v>0</v>
      </c>
      <c r="AT102" s="128" t="s">
        <v>95</v>
      </c>
      <c r="AU102" s="128" t="s">
        <v>43</v>
      </c>
      <c r="AV102" s="129">
        <f>ROUND(IF(AU102="základná",AG102*L32,IF(AU102="znížená",AG102*L33,0)), 2)</f>
        <v>0</v>
      </c>
      <c r="AW102" s="36"/>
      <c r="AX102" s="36"/>
      <c r="AY102" s="36"/>
      <c r="AZ102" s="36"/>
      <c r="BA102" s="36"/>
      <c r="BB102" s="36"/>
      <c r="BC102" s="36"/>
      <c r="BD102" s="36"/>
      <c r="BE102" s="36"/>
      <c r="BV102" s="15" t="s">
        <v>98</v>
      </c>
      <c r="BY102" s="125">
        <f>IF(AU102="základná",AV102,0)</f>
        <v>0</v>
      </c>
      <c r="BZ102" s="125">
        <f>IF(AU102="znížená",AV102,0)</f>
        <v>0</v>
      </c>
      <c r="CA102" s="125">
        <v>0</v>
      </c>
      <c r="CB102" s="125">
        <v>0</v>
      </c>
      <c r="CC102" s="125">
        <v>0</v>
      </c>
      <c r="CD102" s="125">
        <f>IF(AU102="základná",AG102,0)</f>
        <v>0</v>
      </c>
      <c r="CE102" s="125">
        <f>IF(AU102="znížená",AG102,0)</f>
        <v>0</v>
      </c>
      <c r="CF102" s="125">
        <f>IF(AU102="zákl. prenesená",AG102,0)</f>
        <v>0</v>
      </c>
      <c r="CG102" s="125">
        <f>IF(AU102="zníž. prenesená",AG102,0)</f>
        <v>0</v>
      </c>
      <c r="CH102" s="125">
        <f>IF(AU102="nulová",AG102,0)</f>
        <v>0</v>
      </c>
      <c r="CI102" s="15">
        <f>IF(AU102="základná",1,IF(AU102="znížená",2,IF(AU102="zákl. prenesená",4,IF(AU102="zníž. prenesená",5,3))))</f>
        <v>1</v>
      </c>
      <c r="CJ102" s="15">
        <f>IF(AT102="stavebná časť",1,IF(AT102="investičná časť",2,3))</f>
        <v>1</v>
      </c>
      <c r="CK102" s="15" t="str">
        <f>IF(D102="Vyplň vlastné","","x")</f>
        <v/>
      </c>
    </row>
    <row r="103" s="2" customFormat="1" ht="10.8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7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="2" customFormat="1" ht="30" customHeight="1">
      <c r="A104" s="36"/>
      <c r="B104" s="37"/>
      <c r="C104" s="130" t="s">
        <v>99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2">
        <f>ROUND(AG94 + AG98, 2)</f>
        <v>0</v>
      </c>
      <c r="AH104" s="132"/>
      <c r="AI104" s="132"/>
      <c r="AJ104" s="132"/>
      <c r="AK104" s="132"/>
      <c r="AL104" s="132"/>
      <c r="AM104" s="132"/>
      <c r="AN104" s="132">
        <f>ROUND(AN94 + AN98, 2)</f>
        <v>0</v>
      </c>
      <c r="AO104" s="132"/>
      <c r="AP104" s="132"/>
      <c r="AQ104" s="131"/>
      <c r="AR104" s="37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="2" customFormat="1" ht="6.96" customHeight="1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37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</sheetData>
  <mergeCells count="64">
    <mergeCell ref="L85:AO85"/>
    <mergeCell ref="AM87:AN87"/>
    <mergeCell ref="AS89:AT91"/>
    <mergeCell ref="AM89:AP89"/>
    <mergeCell ref="AM90:AP90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D96:H96"/>
    <mergeCell ref="AG96:AM96"/>
    <mergeCell ref="AN96:AP96"/>
    <mergeCell ref="J96:AF96"/>
    <mergeCell ref="AG99:AM99"/>
    <mergeCell ref="AN99:AP99"/>
    <mergeCell ref="D99:AB99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AG94:AM94"/>
    <mergeCell ref="AN94:AP94"/>
    <mergeCell ref="AG98:AM98"/>
    <mergeCell ref="AN98:AP98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é sú hodnoty základná, znížená, nulová." sqref="AU98:AU102">
      <formula1>"základná, znížená, nulová"</formula1>
    </dataValidation>
    <dataValidation type="list" allowBlank="1" showInputMessage="1" showErrorMessage="1" error="Povolené sú hodnoty stavebná časť, technologická časť, investičná časť." sqref="AT98:AT102">
      <formula1>"stavebná časť, technologická časť, investičná časť"</formula1>
    </dataValidation>
  </dataValidations>
  <hyperlinks>
    <hyperlink ref="A95" location="'SO.01.1.2 - Statika - Prí...'!C2" display="/"/>
    <hyperlink ref="A96" location="'SO.01.2.2 - Architektúr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100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101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102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103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94</v>
      </c>
      <c r="E31" s="36"/>
      <c r="F31" s="36"/>
      <c r="G31" s="36"/>
      <c r="H31" s="36"/>
      <c r="I31" s="36"/>
      <c r="J31" s="35">
        <f>J105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ROUND((ROUND((SUM(BE105:BE112) + SUM(BE132:BE144)),  2) + SUM(BE146:BE150)), 2)</f>
        <v>0</v>
      </c>
      <c r="G35" s="36"/>
      <c r="H35" s="36"/>
      <c r="I35" s="141">
        <v>0.20000000000000001</v>
      </c>
      <c r="J35" s="140">
        <f>ROUND((ROUND(((SUM(BE105:BE112) + SUM(BE132:BE144))*I35),  2) + (SUM(BE146:BE150)*I35)),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ROUND((ROUND((SUM(BF105:BF112) + SUM(BF132:BF144)),  2) + SUM(BF146:BF150)), 2)</f>
        <v>0</v>
      </c>
      <c r="G36" s="36"/>
      <c r="H36" s="36"/>
      <c r="I36" s="141">
        <v>0.20000000000000001</v>
      </c>
      <c r="J36" s="140">
        <f>ROUND((ROUND(((SUM(BF105:BF112) + SUM(BF132:BF144))*I36),  2) + (SUM(BF146:BF150)*I36)),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ROUND((ROUND((SUM(BG105:BG112) + SUM(BG132:BG144)),  2) + SUM(BG146:BG150)),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ROUND((ROUND((SUM(BH105:BH112) + SUM(BH132:BH144)),  2) + SUM(BH146:BH150)),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ROUND((ROUND((SUM(BI105:BI112) + SUM(BI132:BI144)),  2) + SUM(BI146:BI150)),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104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101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SO.01.1.2 - Statika - Prístrešok - opcia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105</v>
      </c>
      <c r="D94" s="131"/>
      <c r="E94" s="131"/>
      <c r="F94" s="131"/>
      <c r="G94" s="131"/>
      <c r="H94" s="131"/>
      <c r="I94" s="131"/>
      <c r="J94" s="150" t="s">
        <v>106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107</v>
      </c>
      <c r="D96" s="36"/>
      <c r="E96" s="36"/>
      <c r="F96" s="36"/>
      <c r="G96" s="36"/>
      <c r="H96" s="36"/>
      <c r="I96" s="36"/>
      <c r="J96" s="94">
        <f>J132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108</v>
      </c>
    </row>
    <row r="97" s="9" customFormat="1" ht="24.96" customHeight="1">
      <c r="A97" s="9"/>
      <c r="B97" s="152"/>
      <c r="C97" s="9"/>
      <c r="D97" s="153" t="s">
        <v>109</v>
      </c>
      <c r="E97" s="154"/>
      <c r="F97" s="154"/>
      <c r="G97" s="154"/>
      <c r="H97" s="154"/>
      <c r="I97" s="154"/>
      <c r="J97" s="155">
        <f>J133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110</v>
      </c>
      <c r="E98" s="158"/>
      <c r="F98" s="158"/>
      <c r="G98" s="158"/>
      <c r="H98" s="158"/>
      <c r="I98" s="158"/>
      <c r="J98" s="159">
        <f>J134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111</v>
      </c>
      <c r="E99" s="158"/>
      <c r="F99" s="158"/>
      <c r="G99" s="158"/>
      <c r="H99" s="158"/>
      <c r="I99" s="158"/>
      <c r="J99" s="159">
        <f>J138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52"/>
      <c r="C100" s="9"/>
      <c r="D100" s="153" t="s">
        <v>112</v>
      </c>
      <c r="E100" s="154"/>
      <c r="F100" s="154"/>
      <c r="G100" s="154"/>
      <c r="H100" s="154"/>
      <c r="I100" s="154"/>
      <c r="J100" s="155">
        <f>J141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6"/>
      <c r="C101" s="10"/>
      <c r="D101" s="157" t="s">
        <v>113</v>
      </c>
      <c r="E101" s="158"/>
      <c r="F101" s="158"/>
      <c r="G101" s="158"/>
      <c r="H101" s="158"/>
      <c r="I101" s="158"/>
      <c r="J101" s="159">
        <f>J142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152"/>
      <c r="C102" s="9"/>
      <c r="D102" s="160" t="s">
        <v>114</v>
      </c>
      <c r="E102" s="9"/>
      <c r="F102" s="9"/>
      <c r="G102" s="9"/>
      <c r="H102" s="9"/>
      <c r="I102" s="9"/>
      <c r="J102" s="161">
        <f>J145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9.28" customHeight="1">
      <c r="A105" s="36"/>
      <c r="B105" s="37"/>
      <c r="C105" s="151" t="s">
        <v>115</v>
      </c>
      <c r="D105" s="36"/>
      <c r="E105" s="36"/>
      <c r="F105" s="36"/>
      <c r="G105" s="36"/>
      <c r="H105" s="36"/>
      <c r="I105" s="36"/>
      <c r="J105" s="162">
        <f>ROUND(J106 + J107 + J108 + J109 + J110 + J111,2)</f>
        <v>0</v>
      </c>
      <c r="K105" s="36"/>
      <c r="L105" s="53"/>
      <c r="N105" s="163" t="s">
        <v>42</v>
      </c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18" customHeight="1">
      <c r="A106" s="36"/>
      <c r="B106" s="164"/>
      <c r="C106" s="165"/>
      <c r="D106" s="126" t="s">
        <v>116</v>
      </c>
      <c r="E106" s="166"/>
      <c r="F106" s="166"/>
      <c r="G106" s="165"/>
      <c r="H106" s="165"/>
      <c r="I106" s="165"/>
      <c r="J106" s="120">
        <v>0</v>
      </c>
      <c r="K106" s="165"/>
      <c r="L106" s="167"/>
      <c r="M106" s="168"/>
      <c r="N106" s="169" t="s">
        <v>44</v>
      </c>
      <c r="O106" s="168"/>
      <c r="P106" s="168"/>
      <c r="Q106" s="168"/>
      <c r="R106" s="168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70" t="s">
        <v>117</v>
      </c>
      <c r="AZ106" s="168"/>
      <c r="BA106" s="168"/>
      <c r="BB106" s="168"/>
      <c r="BC106" s="168"/>
      <c r="BD106" s="168"/>
      <c r="BE106" s="171">
        <f>IF(N106="základná",J106,0)</f>
        <v>0</v>
      </c>
      <c r="BF106" s="171">
        <f>IF(N106="znížená",J106,0)</f>
        <v>0</v>
      </c>
      <c r="BG106" s="171">
        <f>IF(N106="zákl. prenesená",J106,0)</f>
        <v>0</v>
      </c>
      <c r="BH106" s="171">
        <f>IF(N106="zníž. prenesená",J106,0)</f>
        <v>0</v>
      </c>
      <c r="BI106" s="171">
        <f>IF(N106="nulová",J106,0)</f>
        <v>0</v>
      </c>
      <c r="BJ106" s="170" t="s">
        <v>118</v>
      </c>
      <c r="BK106" s="168"/>
      <c r="BL106" s="168"/>
      <c r="BM106" s="168"/>
    </row>
    <row r="107" s="2" customFormat="1" ht="18" customHeight="1">
      <c r="A107" s="36"/>
      <c r="B107" s="164"/>
      <c r="C107" s="165"/>
      <c r="D107" s="126" t="s">
        <v>119</v>
      </c>
      <c r="E107" s="166"/>
      <c r="F107" s="166"/>
      <c r="G107" s="165"/>
      <c r="H107" s="165"/>
      <c r="I107" s="165"/>
      <c r="J107" s="120">
        <v>0</v>
      </c>
      <c r="K107" s="165"/>
      <c r="L107" s="167"/>
      <c r="M107" s="168"/>
      <c r="N107" s="169" t="s">
        <v>44</v>
      </c>
      <c r="O107" s="168"/>
      <c r="P107" s="168"/>
      <c r="Q107" s="168"/>
      <c r="R107" s="168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70" t="s">
        <v>117</v>
      </c>
      <c r="AZ107" s="168"/>
      <c r="BA107" s="168"/>
      <c r="BB107" s="168"/>
      <c r="BC107" s="168"/>
      <c r="BD107" s="168"/>
      <c r="BE107" s="171">
        <f>IF(N107="základná",J107,0)</f>
        <v>0</v>
      </c>
      <c r="BF107" s="171">
        <f>IF(N107="znížená",J107,0)</f>
        <v>0</v>
      </c>
      <c r="BG107" s="171">
        <f>IF(N107="zákl. prenesená",J107,0)</f>
        <v>0</v>
      </c>
      <c r="BH107" s="171">
        <f>IF(N107="zníž. prenesená",J107,0)</f>
        <v>0</v>
      </c>
      <c r="BI107" s="171">
        <f>IF(N107="nulová",J107,0)</f>
        <v>0</v>
      </c>
      <c r="BJ107" s="170" t="s">
        <v>118</v>
      </c>
      <c r="BK107" s="168"/>
      <c r="BL107" s="168"/>
      <c r="BM107" s="168"/>
    </row>
    <row r="108" s="2" customFormat="1" ht="18" customHeight="1">
      <c r="A108" s="36"/>
      <c r="B108" s="164"/>
      <c r="C108" s="165"/>
      <c r="D108" s="126" t="s">
        <v>120</v>
      </c>
      <c r="E108" s="166"/>
      <c r="F108" s="166"/>
      <c r="G108" s="165"/>
      <c r="H108" s="165"/>
      <c r="I108" s="165"/>
      <c r="J108" s="120">
        <v>0</v>
      </c>
      <c r="K108" s="165"/>
      <c r="L108" s="167"/>
      <c r="M108" s="168"/>
      <c r="N108" s="169" t="s">
        <v>44</v>
      </c>
      <c r="O108" s="168"/>
      <c r="P108" s="168"/>
      <c r="Q108" s="168"/>
      <c r="R108" s="168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70" t="s">
        <v>117</v>
      </c>
      <c r="AZ108" s="168"/>
      <c r="BA108" s="168"/>
      <c r="BB108" s="168"/>
      <c r="BC108" s="168"/>
      <c r="BD108" s="168"/>
      <c r="BE108" s="171">
        <f>IF(N108="základná",J108,0)</f>
        <v>0</v>
      </c>
      <c r="BF108" s="171">
        <f>IF(N108="znížená",J108,0)</f>
        <v>0</v>
      </c>
      <c r="BG108" s="171">
        <f>IF(N108="zákl. prenesená",J108,0)</f>
        <v>0</v>
      </c>
      <c r="BH108" s="171">
        <f>IF(N108="zníž. prenesená",J108,0)</f>
        <v>0</v>
      </c>
      <c r="BI108" s="171">
        <f>IF(N108="nulová",J108,0)</f>
        <v>0</v>
      </c>
      <c r="BJ108" s="170" t="s">
        <v>118</v>
      </c>
      <c r="BK108" s="168"/>
      <c r="BL108" s="168"/>
      <c r="BM108" s="168"/>
    </row>
    <row r="109" s="2" customFormat="1" ht="18" customHeight="1">
      <c r="A109" s="36"/>
      <c r="B109" s="164"/>
      <c r="C109" s="165"/>
      <c r="D109" s="126" t="s">
        <v>121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44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117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118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122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44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117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118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66" t="s">
        <v>123</v>
      </c>
      <c r="E111" s="165"/>
      <c r="F111" s="165"/>
      <c r="G111" s="165"/>
      <c r="H111" s="165"/>
      <c r="I111" s="165"/>
      <c r="J111" s="120">
        <f>ROUND(J30*T111,2)</f>
        <v>0</v>
      </c>
      <c r="K111" s="165"/>
      <c r="L111" s="167"/>
      <c r="M111" s="168"/>
      <c r="N111" s="169" t="s">
        <v>44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124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118</v>
      </c>
      <c r="BK111" s="168"/>
      <c r="BL111" s="168"/>
      <c r="BM111" s="168"/>
    </row>
    <row r="112" s="2" customForma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9.28" customHeight="1">
      <c r="A113" s="36"/>
      <c r="B113" s="37"/>
      <c r="C113" s="130" t="s">
        <v>99</v>
      </c>
      <c r="D113" s="131"/>
      <c r="E113" s="131"/>
      <c r="F113" s="131"/>
      <c r="G113" s="131"/>
      <c r="H113" s="131"/>
      <c r="I113" s="131"/>
      <c r="J113" s="132">
        <f>ROUND(J96+J105,2)</f>
        <v>0</v>
      </c>
      <c r="K113" s="131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8" s="2" customFormat="1" ht="6.96" customHeight="1">
      <c r="A118" s="36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24.96" customHeight="1">
      <c r="A119" s="36"/>
      <c r="B119" s="37"/>
      <c r="C119" s="19" t="s">
        <v>125</v>
      </c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15</v>
      </c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134" t="str">
        <f>E7</f>
        <v>REKONŠTRUKCIA A PRÍSTAVBA STREDISKA ČISTOTY</v>
      </c>
      <c r="F122" s="28"/>
      <c r="G122" s="28"/>
      <c r="H122" s="28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101</v>
      </c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6.5" customHeight="1">
      <c r="A124" s="36"/>
      <c r="B124" s="37"/>
      <c r="C124" s="36"/>
      <c r="D124" s="36"/>
      <c r="E124" s="65" t="str">
        <f>E9</f>
        <v>SO.01.1.2 - Statika - Prístrešok - opcia</v>
      </c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19</v>
      </c>
      <c r="D126" s="36"/>
      <c r="E126" s="36"/>
      <c r="F126" s="23" t="str">
        <f>F12</f>
        <v xml:space="preserve">Rustaveliho 7725/10, k.ú. Rača, 831 06  Bratislava</v>
      </c>
      <c r="G126" s="36"/>
      <c r="H126" s="36"/>
      <c r="I126" s="28" t="s">
        <v>21</v>
      </c>
      <c r="J126" s="67" t="str">
        <f>IF(J12="","",J12)</f>
        <v>30. 5. 2021</v>
      </c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25.65" customHeight="1">
      <c r="A128" s="36"/>
      <c r="B128" s="37"/>
      <c r="C128" s="28" t="s">
        <v>23</v>
      </c>
      <c r="D128" s="36"/>
      <c r="E128" s="36"/>
      <c r="F128" s="23" t="str">
        <f>E15</f>
        <v>Mestská časť Bratislava - Rača</v>
      </c>
      <c r="G128" s="36"/>
      <c r="H128" s="36"/>
      <c r="I128" s="28" t="s">
        <v>29</v>
      </c>
      <c r="J128" s="32" t="str">
        <f>E21</f>
        <v>RB ARCHITECTS s.r.o.</v>
      </c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5.15" customHeight="1">
      <c r="A129" s="36"/>
      <c r="B129" s="37"/>
      <c r="C129" s="28" t="s">
        <v>27</v>
      </c>
      <c r="D129" s="36"/>
      <c r="E129" s="36"/>
      <c r="F129" s="23" t="str">
        <f>IF(E18="","",E18)</f>
        <v>Vyplň údaj</v>
      </c>
      <c r="G129" s="36"/>
      <c r="H129" s="36"/>
      <c r="I129" s="28" t="s">
        <v>32</v>
      </c>
      <c r="J129" s="32" t="str">
        <f>E24</f>
        <v>Ing. Hornok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0.32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11" customFormat="1" ht="29.28" customHeight="1">
      <c r="A131" s="172"/>
      <c r="B131" s="173"/>
      <c r="C131" s="174" t="s">
        <v>126</v>
      </c>
      <c r="D131" s="175" t="s">
        <v>63</v>
      </c>
      <c r="E131" s="175" t="s">
        <v>59</v>
      </c>
      <c r="F131" s="175" t="s">
        <v>60</v>
      </c>
      <c r="G131" s="175" t="s">
        <v>127</v>
      </c>
      <c r="H131" s="175" t="s">
        <v>128</v>
      </c>
      <c r="I131" s="175" t="s">
        <v>129</v>
      </c>
      <c r="J131" s="176" t="s">
        <v>106</v>
      </c>
      <c r="K131" s="177" t="s">
        <v>130</v>
      </c>
      <c r="L131" s="178"/>
      <c r="M131" s="84" t="s">
        <v>1</v>
      </c>
      <c r="N131" s="85" t="s">
        <v>42</v>
      </c>
      <c r="O131" s="85" t="s">
        <v>131</v>
      </c>
      <c r="P131" s="85" t="s">
        <v>132</v>
      </c>
      <c r="Q131" s="85" t="s">
        <v>133</v>
      </c>
      <c r="R131" s="85" t="s">
        <v>134</v>
      </c>
      <c r="S131" s="85" t="s">
        <v>135</v>
      </c>
      <c r="T131" s="86" t="s">
        <v>136</v>
      </c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</row>
    <row r="132" s="2" customFormat="1" ht="22.8" customHeight="1">
      <c r="A132" s="36"/>
      <c r="B132" s="37"/>
      <c r="C132" s="91" t="s">
        <v>103</v>
      </c>
      <c r="D132" s="36"/>
      <c r="E132" s="36"/>
      <c r="F132" s="36"/>
      <c r="G132" s="36"/>
      <c r="H132" s="36"/>
      <c r="I132" s="36"/>
      <c r="J132" s="179">
        <f>BK132</f>
        <v>0</v>
      </c>
      <c r="K132" s="36"/>
      <c r="L132" s="37"/>
      <c r="M132" s="87"/>
      <c r="N132" s="71"/>
      <c r="O132" s="88"/>
      <c r="P132" s="180">
        <f>P133+P141+P145</f>
        <v>0</v>
      </c>
      <c r="Q132" s="88"/>
      <c r="R132" s="180">
        <f>R133+R141+R145</f>
        <v>3570.6962006499998</v>
      </c>
      <c r="S132" s="88"/>
      <c r="T132" s="181">
        <f>T133+T141+T145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77</v>
      </c>
      <c r="AU132" s="15" t="s">
        <v>108</v>
      </c>
      <c r="BK132" s="182">
        <f>BK133+BK141+BK145</f>
        <v>0</v>
      </c>
    </row>
    <row r="133" s="12" customFormat="1" ht="25.92" customHeight="1">
      <c r="A133" s="12"/>
      <c r="B133" s="183"/>
      <c r="C133" s="12"/>
      <c r="D133" s="184" t="s">
        <v>77</v>
      </c>
      <c r="E133" s="185" t="s">
        <v>137</v>
      </c>
      <c r="F133" s="185" t="s">
        <v>138</v>
      </c>
      <c r="G133" s="12"/>
      <c r="H133" s="12"/>
      <c r="I133" s="186"/>
      <c r="J133" s="161">
        <f>BK133</f>
        <v>0</v>
      </c>
      <c r="K133" s="12"/>
      <c r="L133" s="183"/>
      <c r="M133" s="187"/>
      <c r="N133" s="188"/>
      <c r="O133" s="188"/>
      <c r="P133" s="189">
        <f>P134+P138</f>
        <v>0</v>
      </c>
      <c r="Q133" s="188"/>
      <c r="R133" s="189">
        <f>R134+R138</f>
        <v>0.69620064999999987</v>
      </c>
      <c r="S133" s="188"/>
      <c r="T133" s="190">
        <f>T134+T138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4" t="s">
        <v>118</v>
      </c>
      <c r="AT133" s="191" t="s">
        <v>77</v>
      </c>
      <c r="AU133" s="191" t="s">
        <v>78</v>
      </c>
      <c r="AY133" s="184" t="s">
        <v>139</v>
      </c>
      <c r="BK133" s="192">
        <f>BK134+BK138</f>
        <v>0</v>
      </c>
    </row>
    <row r="134" s="12" customFormat="1" ht="22.8" customHeight="1">
      <c r="A134" s="12"/>
      <c r="B134" s="183"/>
      <c r="C134" s="12"/>
      <c r="D134" s="184" t="s">
        <v>77</v>
      </c>
      <c r="E134" s="193" t="s">
        <v>140</v>
      </c>
      <c r="F134" s="193" t="s">
        <v>141</v>
      </c>
      <c r="G134" s="12"/>
      <c r="H134" s="12"/>
      <c r="I134" s="186"/>
      <c r="J134" s="194">
        <f>BK134</f>
        <v>0</v>
      </c>
      <c r="K134" s="12"/>
      <c r="L134" s="183"/>
      <c r="M134" s="187"/>
      <c r="N134" s="188"/>
      <c r="O134" s="188"/>
      <c r="P134" s="189">
        <f>SUM(P135:P137)</f>
        <v>0</v>
      </c>
      <c r="Q134" s="188"/>
      <c r="R134" s="189">
        <f>SUM(R135:R137)</f>
        <v>0.62900064999999983</v>
      </c>
      <c r="S134" s="188"/>
      <c r="T134" s="190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118</v>
      </c>
      <c r="AT134" s="191" t="s">
        <v>77</v>
      </c>
      <c r="AU134" s="191" t="s">
        <v>86</v>
      </c>
      <c r="AY134" s="184" t="s">
        <v>139</v>
      </c>
      <c r="BK134" s="192">
        <f>SUM(BK135:BK137)</f>
        <v>0</v>
      </c>
    </row>
    <row r="135" s="2" customFormat="1" ht="21.75" customHeight="1">
      <c r="A135" s="36"/>
      <c r="B135" s="164"/>
      <c r="C135" s="195" t="s">
        <v>142</v>
      </c>
      <c r="D135" s="195" t="s">
        <v>143</v>
      </c>
      <c r="E135" s="196" t="s">
        <v>144</v>
      </c>
      <c r="F135" s="197" t="s">
        <v>145</v>
      </c>
      <c r="G135" s="198" t="s">
        <v>146</v>
      </c>
      <c r="H135" s="199">
        <v>114.405</v>
      </c>
      <c r="I135" s="200"/>
      <c r="J135" s="201">
        <f>ROUND(I135*H135,2)</f>
        <v>0</v>
      </c>
      <c r="K135" s="202"/>
      <c r="L135" s="37"/>
      <c r="M135" s="203" t="s">
        <v>1</v>
      </c>
      <c r="N135" s="204" t="s">
        <v>44</v>
      </c>
      <c r="O135" s="75"/>
      <c r="P135" s="205">
        <f>O135*H135</f>
        <v>0</v>
      </c>
      <c r="Q135" s="205">
        <v>1.0000000000000001E-05</v>
      </c>
      <c r="R135" s="205">
        <f>Q135*H135</f>
        <v>0.0011440500000000002</v>
      </c>
      <c r="S135" s="205">
        <v>0</v>
      </c>
      <c r="T135" s="20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7" t="s">
        <v>147</v>
      </c>
      <c r="AT135" s="207" t="s">
        <v>143</v>
      </c>
      <c r="AU135" s="207" t="s">
        <v>118</v>
      </c>
      <c r="AY135" s="15" t="s">
        <v>139</v>
      </c>
      <c r="BE135" s="125">
        <f>IF(N135="základná",J135,0)</f>
        <v>0</v>
      </c>
      <c r="BF135" s="125">
        <f>IF(N135="znížená",J135,0)</f>
        <v>0</v>
      </c>
      <c r="BG135" s="125">
        <f>IF(N135="zákl. prenesená",J135,0)</f>
        <v>0</v>
      </c>
      <c r="BH135" s="125">
        <f>IF(N135="zníž. prenesená",J135,0)</f>
        <v>0</v>
      </c>
      <c r="BI135" s="125">
        <f>IF(N135="nulová",J135,0)</f>
        <v>0</v>
      </c>
      <c r="BJ135" s="15" t="s">
        <v>118</v>
      </c>
      <c r="BK135" s="125">
        <f>ROUND(I135*H135,2)</f>
        <v>0</v>
      </c>
      <c r="BL135" s="15" t="s">
        <v>147</v>
      </c>
      <c r="BM135" s="207" t="s">
        <v>148</v>
      </c>
    </row>
    <row r="136" s="2" customFormat="1" ht="21.75" customHeight="1">
      <c r="A136" s="36"/>
      <c r="B136" s="164"/>
      <c r="C136" s="208" t="s">
        <v>149</v>
      </c>
      <c r="D136" s="208" t="s">
        <v>150</v>
      </c>
      <c r="E136" s="209" t="s">
        <v>151</v>
      </c>
      <c r="F136" s="210" t="s">
        <v>152</v>
      </c>
      <c r="G136" s="211" t="s">
        <v>146</v>
      </c>
      <c r="H136" s="212">
        <v>128.13399999999999</v>
      </c>
      <c r="I136" s="213"/>
      <c r="J136" s="214">
        <f>ROUND(I136*H136,2)</f>
        <v>0</v>
      </c>
      <c r="K136" s="215"/>
      <c r="L136" s="216"/>
      <c r="M136" s="217" t="s">
        <v>1</v>
      </c>
      <c r="N136" s="218" t="s">
        <v>44</v>
      </c>
      <c r="O136" s="75"/>
      <c r="P136" s="205">
        <f>O136*H136</f>
        <v>0</v>
      </c>
      <c r="Q136" s="205">
        <v>0.0048999999999999998</v>
      </c>
      <c r="R136" s="205">
        <f>Q136*H136</f>
        <v>0.62785659999999988</v>
      </c>
      <c r="S136" s="205">
        <v>0</v>
      </c>
      <c r="T136" s="20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7" t="s">
        <v>153</v>
      </c>
      <c r="AT136" s="207" t="s">
        <v>150</v>
      </c>
      <c r="AU136" s="207" t="s">
        <v>118</v>
      </c>
      <c r="AY136" s="15" t="s">
        <v>139</v>
      </c>
      <c r="BE136" s="125">
        <f>IF(N136="základná",J136,0)</f>
        <v>0</v>
      </c>
      <c r="BF136" s="125">
        <f>IF(N136="znížená",J136,0)</f>
        <v>0</v>
      </c>
      <c r="BG136" s="125">
        <f>IF(N136="zákl. prenesená",J136,0)</f>
        <v>0</v>
      </c>
      <c r="BH136" s="125">
        <f>IF(N136="zníž. prenesená",J136,0)</f>
        <v>0</v>
      </c>
      <c r="BI136" s="125">
        <f>IF(N136="nulová",J136,0)</f>
        <v>0</v>
      </c>
      <c r="BJ136" s="15" t="s">
        <v>118</v>
      </c>
      <c r="BK136" s="125">
        <f>ROUND(I136*H136,2)</f>
        <v>0</v>
      </c>
      <c r="BL136" s="15" t="s">
        <v>147</v>
      </c>
      <c r="BM136" s="207" t="s">
        <v>154</v>
      </c>
    </row>
    <row r="137" s="2" customFormat="1" ht="21.75" customHeight="1">
      <c r="A137" s="36"/>
      <c r="B137" s="164"/>
      <c r="C137" s="195" t="s">
        <v>155</v>
      </c>
      <c r="D137" s="195" t="s">
        <v>143</v>
      </c>
      <c r="E137" s="196" t="s">
        <v>156</v>
      </c>
      <c r="F137" s="197" t="s">
        <v>157</v>
      </c>
      <c r="G137" s="198" t="s">
        <v>158</v>
      </c>
      <c r="H137" s="199">
        <v>0.629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44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147</v>
      </c>
      <c r="AT137" s="207" t="s">
        <v>143</v>
      </c>
      <c r="AU137" s="207" t="s">
        <v>118</v>
      </c>
      <c r="AY137" s="15" t="s">
        <v>139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118</v>
      </c>
      <c r="BK137" s="125">
        <f>ROUND(I137*H137,2)</f>
        <v>0</v>
      </c>
      <c r="BL137" s="15" t="s">
        <v>147</v>
      </c>
      <c r="BM137" s="207" t="s">
        <v>159</v>
      </c>
    </row>
    <row r="138" s="12" customFormat="1" ht="22.8" customHeight="1">
      <c r="A138" s="12"/>
      <c r="B138" s="183"/>
      <c r="C138" s="12"/>
      <c r="D138" s="184" t="s">
        <v>77</v>
      </c>
      <c r="E138" s="193" t="s">
        <v>160</v>
      </c>
      <c r="F138" s="193" t="s">
        <v>161</v>
      </c>
      <c r="G138" s="12"/>
      <c r="H138" s="12"/>
      <c r="I138" s="186"/>
      <c r="J138" s="194">
        <f>BK138</f>
        <v>0</v>
      </c>
      <c r="K138" s="12"/>
      <c r="L138" s="183"/>
      <c r="M138" s="187"/>
      <c r="N138" s="188"/>
      <c r="O138" s="188"/>
      <c r="P138" s="189">
        <f>SUM(P139:P140)</f>
        <v>0</v>
      </c>
      <c r="Q138" s="188"/>
      <c r="R138" s="189">
        <f>SUM(R139:R140)</f>
        <v>0.06720000000000001</v>
      </c>
      <c r="S138" s="188"/>
      <c r="T138" s="190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4" t="s">
        <v>118</v>
      </c>
      <c r="AT138" s="191" t="s">
        <v>77</v>
      </c>
      <c r="AU138" s="191" t="s">
        <v>86</v>
      </c>
      <c r="AY138" s="184" t="s">
        <v>139</v>
      </c>
      <c r="BK138" s="192">
        <f>SUM(BK139:BK140)</f>
        <v>0</v>
      </c>
    </row>
    <row r="139" s="2" customFormat="1" ht="16.5" customHeight="1">
      <c r="A139" s="36"/>
      <c r="B139" s="164"/>
      <c r="C139" s="195" t="s">
        <v>162</v>
      </c>
      <c r="D139" s="195" t="s">
        <v>143</v>
      </c>
      <c r="E139" s="196" t="s">
        <v>163</v>
      </c>
      <c r="F139" s="197" t="s">
        <v>164</v>
      </c>
      <c r="G139" s="198" t="s">
        <v>146</v>
      </c>
      <c r="H139" s="199">
        <v>84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44</v>
      </c>
      <c r="O139" s="75"/>
      <c r="P139" s="205">
        <f>O139*H139</f>
        <v>0</v>
      </c>
      <c r="Q139" s="205">
        <v>0.00025000000000000001</v>
      </c>
      <c r="R139" s="205">
        <f>Q139*H139</f>
        <v>0.021000000000000001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147</v>
      </c>
      <c r="AT139" s="207" t="s">
        <v>143</v>
      </c>
      <c r="AU139" s="207" t="s">
        <v>118</v>
      </c>
      <c r="AY139" s="15" t="s">
        <v>139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118</v>
      </c>
      <c r="BK139" s="125">
        <f>ROUND(I139*H139,2)</f>
        <v>0</v>
      </c>
      <c r="BL139" s="15" t="s">
        <v>147</v>
      </c>
      <c r="BM139" s="207" t="s">
        <v>165</v>
      </c>
    </row>
    <row r="140" s="2" customFormat="1" ht="16.5" customHeight="1">
      <c r="A140" s="36"/>
      <c r="B140" s="164"/>
      <c r="C140" s="195" t="s">
        <v>166</v>
      </c>
      <c r="D140" s="195" t="s">
        <v>143</v>
      </c>
      <c r="E140" s="196" t="s">
        <v>167</v>
      </c>
      <c r="F140" s="197" t="s">
        <v>168</v>
      </c>
      <c r="G140" s="198" t="s">
        <v>146</v>
      </c>
      <c r="H140" s="199">
        <v>84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44</v>
      </c>
      <c r="O140" s="75"/>
      <c r="P140" s="205">
        <f>O140*H140</f>
        <v>0</v>
      </c>
      <c r="Q140" s="205">
        <v>0.00055000000000000003</v>
      </c>
      <c r="R140" s="205">
        <f>Q140*H140</f>
        <v>0.046200000000000005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147</v>
      </c>
      <c r="AT140" s="207" t="s">
        <v>143</v>
      </c>
      <c r="AU140" s="207" t="s">
        <v>118</v>
      </c>
      <c r="AY140" s="15" t="s">
        <v>139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118</v>
      </c>
      <c r="BK140" s="125">
        <f>ROUND(I140*H140,2)</f>
        <v>0</v>
      </c>
      <c r="BL140" s="15" t="s">
        <v>147</v>
      </c>
      <c r="BM140" s="207" t="s">
        <v>169</v>
      </c>
    </row>
    <row r="141" s="12" customFormat="1" ht="25.92" customHeight="1">
      <c r="A141" s="12"/>
      <c r="B141" s="183"/>
      <c r="C141" s="12"/>
      <c r="D141" s="184" t="s">
        <v>77</v>
      </c>
      <c r="E141" s="185" t="s">
        <v>150</v>
      </c>
      <c r="F141" s="185" t="s">
        <v>170</v>
      </c>
      <c r="G141" s="12"/>
      <c r="H141" s="12"/>
      <c r="I141" s="186"/>
      <c r="J141" s="161">
        <f>BK141</f>
        <v>0</v>
      </c>
      <c r="K141" s="12"/>
      <c r="L141" s="183"/>
      <c r="M141" s="187"/>
      <c r="N141" s="188"/>
      <c r="O141" s="188"/>
      <c r="P141" s="189">
        <f>P142</f>
        <v>0</v>
      </c>
      <c r="Q141" s="188"/>
      <c r="R141" s="189">
        <f>R142</f>
        <v>3570</v>
      </c>
      <c r="S141" s="188"/>
      <c r="T141" s="190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4" t="s">
        <v>171</v>
      </c>
      <c r="AT141" s="191" t="s">
        <v>77</v>
      </c>
      <c r="AU141" s="191" t="s">
        <v>78</v>
      </c>
      <c r="AY141" s="184" t="s">
        <v>139</v>
      </c>
      <c r="BK141" s="192">
        <f>BK142</f>
        <v>0</v>
      </c>
    </row>
    <row r="142" s="12" customFormat="1" ht="22.8" customHeight="1">
      <c r="A142" s="12"/>
      <c r="B142" s="183"/>
      <c r="C142" s="12"/>
      <c r="D142" s="184" t="s">
        <v>77</v>
      </c>
      <c r="E142" s="193" t="s">
        <v>172</v>
      </c>
      <c r="F142" s="193" t="s">
        <v>173</v>
      </c>
      <c r="G142" s="12"/>
      <c r="H142" s="12"/>
      <c r="I142" s="186"/>
      <c r="J142" s="194">
        <f>BK142</f>
        <v>0</v>
      </c>
      <c r="K142" s="12"/>
      <c r="L142" s="183"/>
      <c r="M142" s="187"/>
      <c r="N142" s="188"/>
      <c r="O142" s="188"/>
      <c r="P142" s="189">
        <f>SUM(P143:P144)</f>
        <v>0</v>
      </c>
      <c r="Q142" s="188"/>
      <c r="R142" s="189">
        <f>SUM(R143:R144)</f>
        <v>3570</v>
      </c>
      <c r="S142" s="188"/>
      <c r="T142" s="190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84" t="s">
        <v>171</v>
      </c>
      <c r="AT142" s="191" t="s">
        <v>77</v>
      </c>
      <c r="AU142" s="191" t="s">
        <v>86</v>
      </c>
      <c r="AY142" s="184" t="s">
        <v>139</v>
      </c>
      <c r="BK142" s="192">
        <f>SUM(BK143:BK144)</f>
        <v>0</v>
      </c>
    </row>
    <row r="143" s="2" customFormat="1" ht="16.5" customHeight="1">
      <c r="A143" s="36"/>
      <c r="B143" s="164"/>
      <c r="C143" s="195" t="s">
        <v>86</v>
      </c>
      <c r="D143" s="195" t="s">
        <v>143</v>
      </c>
      <c r="E143" s="196" t="s">
        <v>174</v>
      </c>
      <c r="F143" s="197" t="s">
        <v>173</v>
      </c>
      <c r="G143" s="198" t="s">
        <v>175</v>
      </c>
      <c r="H143" s="199">
        <v>3500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44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176</v>
      </c>
      <c r="AT143" s="207" t="s">
        <v>143</v>
      </c>
      <c r="AU143" s="207" t="s">
        <v>118</v>
      </c>
      <c r="AY143" s="15" t="s">
        <v>139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118</v>
      </c>
      <c r="BK143" s="125">
        <f>ROUND(I143*H143,2)</f>
        <v>0</v>
      </c>
      <c r="BL143" s="15" t="s">
        <v>176</v>
      </c>
      <c r="BM143" s="207" t="s">
        <v>177</v>
      </c>
    </row>
    <row r="144" s="2" customFormat="1" ht="16.5" customHeight="1">
      <c r="A144" s="36"/>
      <c r="B144" s="164"/>
      <c r="C144" s="208" t="s">
        <v>118</v>
      </c>
      <c r="D144" s="208" t="s">
        <v>150</v>
      </c>
      <c r="E144" s="209" t="s">
        <v>178</v>
      </c>
      <c r="F144" s="210" t="s">
        <v>179</v>
      </c>
      <c r="G144" s="211" t="s">
        <v>175</v>
      </c>
      <c r="H144" s="212">
        <v>3570</v>
      </c>
      <c r="I144" s="213"/>
      <c r="J144" s="214">
        <f>ROUND(I144*H144,2)</f>
        <v>0</v>
      </c>
      <c r="K144" s="215"/>
      <c r="L144" s="216"/>
      <c r="M144" s="217" t="s">
        <v>1</v>
      </c>
      <c r="N144" s="218" t="s">
        <v>44</v>
      </c>
      <c r="O144" s="75"/>
      <c r="P144" s="205">
        <f>O144*H144</f>
        <v>0</v>
      </c>
      <c r="Q144" s="205">
        <v>1</v>
      </c>
      <c r="R144" s="205">
        <f>Q144*H144</f>
        <v>3570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180</v>
      </c>
      <c r="AT144" s="207" t="s">
        <v>150</v>
      </c>
      <c r="AU144" s="207" t="s">
        <v>118</v>
      </c>
      <c r="AY144" s="15" t="s">
        <v>139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118</v>
      </c>
      <c r="BK144" s="125">
        <f>ROUND(I144*H144,2)</f>
        <v>0</v>
      </c>
      <c r="BL144" s="15" t="s">
        <v>180</v>
      </c>
      <c r="BM144" s="207" t="s">
        <v>181</v>
      </c>
    </row>
    <row r="145" s="2" customFormat="1" ht="49.92" customHeight="1">
      <c r="A145" s="36"/>
      <c r="B145" s="37"/>
      <c r="C145" s="36"/>
      <c r="D145" s="36"/>
      <c r="E145" s="185" t="s">
        <v>182</v>
      </c>
      <c r="F145" s="185" t="s">
        <v>183</v>
      </c>
      <c r="G145" s="36"/>
      <c r="H145" s="36"/>
      <c r="I145" s="36"/>
      <c r="J145" s="161">
        <f>BK145</f>
        <v>0</v>
      </c>
      <c r="K145" s="36"/>
      <c r="L145" s="37"/>
      <c r="M145" s="219"/>
      <c r="N145" s="220"/>
      <c r="O145" s="75"/>
      <c r="P145" s="75"/>
      <c r="Q145" s="75"/>
      <c r="R145" s="75"/>
      <c r="S145" s="75"/>
      <c r="T145" s="7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77</v>
      </c>
      <c r="AU145" s="15" t="s">
        <v>78</v>
      </c>
      <c r="AY145" s="15" t="s">
        <v>184</v>
      </c>
      <c r="BK145" s="125">
        <f>SUM(BK146:BK150)</f>
        <v>0</v>
      </c>
    </row>
    <row r="146" s="2" customFormat="1" ht="16.32" customHeight="1">
      <c r="A146" s="36"/>
      <c r="B146" s="37"/>
      <c r="C146" s="221" t="s">
        <v>1</v>
      </c>
      <c r="D146" s="221" t="s">
        <v>143</v>
      </c>
      <c r="E146" s="222" t="s">
        <v>1</v>
      </c>
      <c r="F146" s="223" t="s">
        <v>1</v>
      </c>
      <c r="G146" s="224" t="s">
        <v>1</v>
      </c>
      <c r="H146" s="225"/>
      <c r="I146" s="226"/>
      <c r="J146" s="227">
        <f>BK146</f>
        <v>0</v>
      </c>
      <c r="K146" s="228"/>
      <c r="L146" s="37"/>
      <c r="M146" s="229" t="s">
        <v>1</v>
      </c>
      <c r="N146" s="230" t="s">
        <v>44</v>
      </c>
      <c r="O146" s="75"/>
      <c r="P146" s="75"/>
      <c r="Q146" s="75"/>
      <c r="R146" s="75"/>
      <c r="S146" s="75"/>
      <c r="T146" s="7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184</v>
      </c>
      <c r="AU146" s="15" t="s">
        <v>86</v>
      </c>
      <c r="AY146" s="15" t="s">
        <v>184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118</v>
      </c>
      <c r="BK146" s="125">
        <f>I146*H146</f>
        <v>0</v>
      </c>
    </row>
    <row r="147" s="2" customFormat="1" ht="16.32" customHeight="1">
      <c r="A147" s="36"/>
      <c r="B147" s="37"/>
      <c r="C147" s="221" t="s">
        <v>1</v>
      </c>
      <c r="D147" s="221" t="s">
        <v>143</v>
      </c>
      <c r="E147" s="222" t="s">
        <v>1</v>
      </c>
      <c r="F147" s="223" t="s">
        <v>1</v>
      </c>
      <c r="G147" s="224" t="s">
        <v>1</v>
      </c>
      <c r="H147" s="225"/>
      <c r="I147" s="226"/>
      <c r="J147" s="227">
        <f>BK147</f>
        <v>0</v>
      </c>
      <c r="K147" s="228"/>
      <c r="L147" s="37"/>
      <c r="M147" s="229" t="s">
        <v>1</v>
      </c>
      <c r="N147" s="230" t="s">
        <v>44</v>
      </c>
      <c r="O147" s="75"/>
      <c r="P147" s="75"/>
      <c r="Q147" s="75"/>
      <c r="R147" s="75"/>
      <c r="S147" s="75"/>
      <c r="T147" s="7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184</v>
      </c>
      <c r="AU147" s="15" t="s">
        <v>86</v>
      </c>
      <c r="AY147" s="15" t="s">
        <v>184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118</v>
      </c>
      <c r="BK147" s="125">
        <f>I147*H147</f>
        <v>0</v>
      </c>
    </row>
    <row r="148" s="2" customFormat="1" ht="16.32" customHeight="1">
      <c r="A148" s="36"/>
      <c r="B148" s="37"/>
      <c r="C148" s="221" t="s">
        <v>1</v>
      </c>
      <c r="D148" s="221" t="s">
        <v>143</v>
      </c>
      <c r="E148" s="222" t="s">
        <v>1</v>
      </c>
      <c r="F148" s="223" t="s">
        <v>1</v>
      </c>
      <c r="G148" s="224" t="s">
        <v>1</v>
      </c>
      <c r="H148" s="225"/>
      <c r="I148" s="226"/>
      <c r="J148" s="227">
        <f>BK148</f>
        <v>0</v>
      </c>
      <c r="K148" s="228"/>
      <c r="L148" s="37"/>
      <c r="M148" s="229" t="s">
        <v>1</v>
      </c>
      <c r="N148" s="230" t="s">
        <v>44</v>
      </c>
      <c r="O148" s="75"/>
      <c r="P148" s="75"/>
      <c r="Q148" s="75"/>
      <c r="R148" s="75"/>
      <c r="S148" s="75"/>
      <c r="T148" s="7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184</v>
      </c>
      <c r="AU148" s="15" t="s">
        <v>86</v>
      </c>
      <c r="AY148" s="15" t="s">
        <v>184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118</v>
      </c>
      <c r="BK148" s="125">
        <f>I148*H148</f>
        <v>0</v>
      </c>
    </row>
    <row r="149" s="2" customFormat="1" ht="16.32" customHeight="1">
      <c r="A149" s="36"/>
      <c r="B149" s="37"/>
      <c r="C149" s="221" t="s">
        <v>1</v>
      </c>
      <c r="D149" s="221" t="s">
        <v>143</v>
      </c>
      <c r="E149" s="222" t="s">
        <v>1</v>
      </c>
      <c r="F149" s="223" t="s">
        <v>1</v>
      </c>
      <c r="G149" s="224" t="s">
        <v>1</v>
      </c>
      <c r="H149" s="225"/>
      <c r="I149" s="226"/>
      <c r="J149" s="227">
        <f>BK149</f>
        <v>0</v>
      </c>
      <c r="K149" s="228"/>
      <c r="L149" s="37"/>
      <c r="M149" s="229" t="s">
        <v>1</v>
      </c>
      <c r="N149" s="230" t="s">
        <v>44</v>
      </c>
      <c r="O149" s="75"/>
      <c r="P149" s="75"/>
      <c r="Q149" s="75"/>
      <c r="R149" s="75"/>
      <c r="S149" s="75"/>
      <c r="T149" s="7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184</v>
      </c>
      <c r="AU149" s="15" t="s">
        <v>86</v>
      </c>
      <c r="AY149" s="15" t="s">
        <v>184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118</v>
      </c>
      <c r="BK149" s="125">
        <f>I149*H149</f>
        <v>0</v>
      </c>
    </row>
    <row r="150" s="2" customFormat="1" ht="16.32" customHeight="1">
      <c r="A150" s="36"/>
      <c r="B150" s="37"/>
      <c r="C150" s="221" t="s">
        <v>1</v>
      </c>
      <c r="D150" s="221" t="s">
        <v>143</v>
      </c>
      <c r="E150" s="222" t="s">
        <v>1</v>
      </c>
      <c r="F150" s="223" t="s">
        <v>1</v>
      </c>
      <c r="G150" s="224" t="s">
        <v>1</v>
      </c>
      <c r="H150" s="225"/>
      <c r="I150" s="226"/>
      <c r="J150" s="227">
        <f>BK150</f>
        <v>0</v>
      </c>
      <c r="K150" s="228"/>
      <c r="L150" s="37"/>
      <c r="M150" s="229" t="s">
        <v>1</v>
      </c>
      <c r="N150" s="230" t="s">
        <v>44</v>
      </c>
      <c r="O150" s="231"/>
      <c r="P150" s="231"/>
      <c r="Q150" s="231"/>
      <c r="R150" s="231"/>
      <c r="S150" s="231"/>
      <c r="T150" s="232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184</v>
      </c>
      <c r="AU150" s="15" t="s">
        <v>86</v>
      </c>
      <c r="AY150" s="15" t="s">
        <v>184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118</v>
      </c>
      <c r="BK150" s="125">
        <f>I150*H150</f>
        <v>0</v>
      </c>
    </row>
    <row r="151" s="2" customFormat="1" ht="6.96" customHeight="1">
      <c r="A151" s="36"/>
      <c r="B151" s="58"/>
      <c r="C151" s="59"/>
      <c r="D151" s="59"/>
      <c r="E151" s="59"/>
      <c r="F151" s="59"/>
      <c r="G151" s="59"/>
      <c r="H151" s="59"/>
      <c r="I151" s="59"/>
      <c r="J151" s="59"/>
      <c r="K151" s="59"/>
      <c r="L151" s="37"/>
      <c r="M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</row>
  </sheetData>
  <autoFilter ref="C131:K150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dataValidations count="2">
    <dataValidation type="list" allowBlank="1" showInputMessage="1" showErrorMessage="1" error="Povolené sú hodnoty K, M." sqref="D146:D151">
      <formula1>"K, M"</formula1>
    </dataValidation>
    <dataValidation type="list" allowBlank="1" showInputMessage="1" showErrorMessage="1" error="Povolené sú hodnoty základná, znížená, nulová." sqref="N146:N15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100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101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185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103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94</v>
      </c>
      <c r="E31" s="36"/>
      <c r="F31" s="36"/>
      <c r="G31" s="36"/>
      <c r="H31" s="36"/>
      <c r="I31" s="36"/>
      <c r="J31" s="35">
        <f>J105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ROUND((ROUND((SUM(BE105:BE112) + SUM(BE132:BE162)),  2) + SUM(BE164:BE168)), 2)</f>
        <v>0</v>
      </c>
      <c r="G35" s="36"/>
      <c r="H35" s="36"/>
      <c r="I35" s="141">
        <v>0.20000000000000001</v>
      </c>
      <c r="J35" s="140">
        <f>ROUND((ROUND(((SUM(BE105:BE112) + SUM(BE132:BE162))*I35),  2) + (SUM(BE164:BE168)*I35)),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ROUND((ROUND((SUM(BF105:BF112) + SUM(BF132:BF162)),  2) + SUM(BF164:BF168)), 2)</f>
        <v>0</v>
      </c>
      <c r="G36" s="36"/>
      <c r="H36" s="36"/>
      <c r="I36" s="141">
        <v>0.20000000000000001</v>
      </c>
      <c r="J36" s="140">
        <f>ROUND((ROUND(((SUM(BF105:BF112) + SUM(BF132:BF162))*I36),  2) + (SUM(BF164:BF168)*I36)),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ROUND((ROUND((SUM(BG105:BG112) + SUM(BG132:BG162)),  2) + SUM(BG164:BG168)),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ROUND((ROUND((SUM(BH105:BH112) + SUM(BH132:BH162)),  2) + SUM(BH164:BH168)),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ROUND((ROUND((SUM(BI105:BI112) + SUM(BI132:BI162)),  2) + SUM(BI164:BI168)),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104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101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SO.01.2.2 - Architektúra - Prístrešok - opcia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105</v>
      </c>
      <c r="D94" s="131"/>
      <c r="E94" s="131"/>
      <c r="F94" s="131"/>
      <c r="G94" s="131"/>
      <c r="H94" s="131"/>
      <c r="I94" s="131"/>
      <c r="J94" s="150" t="s">
        <v>106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107</v>
      </c>
      <c r="D96" s="36"/>
      <c r="E96" s="36"/>
      <c r="F96" s="36"/>
      <c r="G96" s="36"/>
      <c r="H96" s="36"/>
      <c r="I96" s="36"/>
      <c r="J96" s="94">
        <f>J132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108</v>
      </c>
    </row>
    <row r="97" s="9" customFormat="1" ht="24.96" customHeight="1">
      <c r="A97" s="9"/>
      <c r="B97" s="152"/>
      <c r="C97" s="9"/>
      <c r="D97" s="153" t="s">
        <v>109</v>
      </c>
      <c r="E97" s="154"/>
      <c r="F97" s="154"/>
      <c r="G97" s="154"/>
      <c r="H97" s="154"/>
      <c r="I97" s="154"/>
      <c r="J97" s="155">
        <f>J133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186</v>
      </c>
      <c r="E98" s="158"/>
      <c r="F98" s="158"/>
      <c r="G98" s="158"/>
      <c r="H98" s="158"/>
      <c r="I98" s="158"/>
      <c r="J98" s="159">
        <f>J134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187</v>
      </c>
      <c r="E99" s="158"/>
      <c r="F99" s="158"/>
      <c r="G99" s="158"/>
      <c r="H99" s="158"/>
      <c r="I99" s="158"/>
      <c r="J99" s="159">
        <f>J152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188</v>
      </c>
      <c r="E100" s="158"/>
      <c r="F100" s="158"/>
      <c r="G100" s="158"/>
      <c r="H100" s="158"/>
      <c r="I100" s="158"/>
      <c r="J100" s="159">
        <f>J156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189</v>
      </c>
      <c r="E101" s="158"/>
      <c r="F101" s="158"/>
      <c r="G101" s="158"/>
      <c r="H101" s="158"/>
      <c r="I101" s="158"/>
      <c r="J101" s="159">
        <f>J159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152"/>
      <c r="C102" s="9"/>
      <c r="D102" s="160" t="s">
        <v>114</v>
      </c>
      <c r="E102" s="9"/>
      <c r="F102" s="9"/>
      <c r="G102" s="9"/>
      <c r="H102" s="9"/>
      <c r="I102" s="9"/>
      <c r="J102" s="161">
        <f>J163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9.28" customHeight="1">
      <c r="A105" s="36"/>
      <c r="B105" s="37"/>
      <c r="C105" s="151" t="s">
        <v>115</v>
      </c>
      <c r="D105" s="36"/>
      <c r="E105" s="36"/>
      <c r="F105" s="36"/>
      <c r="G105" s="36"/>
      <c r="H105" s="36"/>
      <c r="I105" s="36"/>
      <c r="J105" s="162">
        <f>ROUND(J106 + J107 + J108 + J109 + J110 + J111,2)</f>
        <v>0</v>
      </c>
      <c r="K105" s="36"/>
      <c r="L105" s="53"/>
      <c r="N105" s="163" t="s">
        <v>42</v>
      </c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18" customHeight="1">
      <c r="A106" s="36"/>
      <c r="B106" s="164"/>
      <c r="C106" s="165"/>
      <c r="D106" s="126" t="s">
        <v>116</v>
      </c>
      <c r="E106" s="166"/>
      <c r="F106" s="166"/>
      <c r="G106" s="165"/>
      <c r="H106" s="165"/>
      <c r="I106" s="165"/>
      <c r="J106" s="120">
        <v>0</v>
      </c>
      <c r="K106" s="165"/>
      <c r="L106" s="167"/>
      <c r="M106" s="168"/>
      <c r="N106" s="169" t="s">
        <v>44</v>
      </c>
      <c r="O106" s="168"/>
      <c r="P106" s="168"/>
      <c r="Q106" s="168"/>
      <c r="R106" s="168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70" t="s">
        <v>117</v>
      </c>
      <c r="AZ106" s="168"/>
      <c r="BA106" s="168"/>
      <c r="BB106" s="168"/>
      <c r="BC106" s="168"/>
      <c r="BD106" s="168"/>
      <c r="BE106" s="171">
        <f>IF(N106="základná",J106,0)</f>
        <v>0</v>
      </c>
      <c r="BF106" s="171">
        <f>IF(N106="znížená",J106,0)</f>
        <v>0</v>
      </c>
      <c r="BG106" s="171">
        <f>IF(N106="zákl. prenesená",J106,0)</f>
        <v>0</v>
      </c>
      <c r="BH106" s="171">
        <f>IF(N106="zníž. prenesená",J106,0)</f>
        <v>0</v>
      </c>
      <c r="BI106" s="171">
        <f>IF(N106="nulová",J106,0)</f>
        <v>0</v>
      </c>
      <c r="BJ106" s="170" t="s">
        <v>118</v>
      </c>
      <c r="BK106" s="168"/>
      <c r="BL106" s="168"/>
      <c r="BM106" s="168"/>
    </row>
    <row r="107" s="2" customFormat="1" ht="18" customHeight="1">
      <c r="A107" s="36"/>
      <c r="B107" s="164"/>
      <c r="C107" s="165"/>
      <c r="D107" s="126" t="s">
        <v>119</v>
      </c>
      <c r="E107" s="166"/>
      <c r="F107" s="166"/>
      <c r="G107" s="165"/>
      <c r="H107" s="165"/>
      <c r="I107" s="165"/>
      <c r="J107" s="120">
        <v>0</v>
      </c>
      <c r="K107" s="165"/>
      <c r="L107" s="167"/>
      <c r="M107" s="168"/>
      <c r="N107" s="169" t="s">
        <v>44</v>
      </c>
      <c r="O107" s="168"/>
      <c r="P107" s="168"/>
      <c r="Q107" s="168"/>
      <c r="R107" s="168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70" t="s">
        <v>117</v>
      </c>
      <c r="AZ107" s="168"/>
      <c r="BA107" s="168"/>
      <c r="BB107" s="168"/>
      <c r="BC107" s="168"/>
      <c r="BD107" s="168"/>
      <c r="BE107" s="171">
        <f>IF(N107="základná",J107,0)</f>
        <v>0</v>
      </c>
      <c r="BF107" s="171">
        <f>IF(N107="znížená",J107,0)</f>
        <v>0</v>
      </c>
      <c r="BG107" s="171">
        <f>IF(N107="zákl. prenesená",J107,0)</f>
        <v>0</v>
      </c>
      <c r="BH107" s="171">
        <f>IF(N107="zníž. prenesená",J107,0)</f>
        <v>0</v>
      </c>
      <c r="BI107" s="171">
        <f>IF(N107="nulová",J107,0)</f>
        <v>0</v>
      </c>
      <c r="BJ107" s="170" t="s">
        <v>118</v>
      </c>
      <c r="BK107" s="168"/>
      <c r="BL107" s="168"/>
      <c r="BM107" s="168"/>
    </row>
    <row r="108" s="2" customFormat="1" ht="18" customHeight="1">
      <c r="A108" s="36"/>
      <c r="B108" s="164"/>
      <c r="C108" s="165"/>
      <c r="D108" s="126" t="s">
        <v>120</v>
      </c>
      <c r="E108" s="166"/>
      <c r="F108" s="166"/>
      <c r="G108" s="165"/>
      <c r="H108" s="165"/>
      <c r="I108" s="165"/>
      <c r="J108" s="120">
        <v>0</v>
      </c>
      <c r="K108" s="165"/>
      <c r="L108" s="167"/>
      <c r="M108" s="168"/>
      <c r="N108" s="169" t="s">
        <v>44</v>
      </c>
      <c r="O108" s="168"/>
      <c r="P108" s="168"/>
      <c r="Q108" s="168"/>
      <c r="R108" s="168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70" t="s">
        <v>117</v>
      </c>
      <c r="AZ108" s="168"/>
      <c r="BA108" s="168"/>
      <c r="BB108" s="168"/>
      <c r="BC108" s="168"/>
      <c r="BD108" s="168"/>
      <c r="BE108" s="171">
        <f>IF(N108="základná",J108,0)</f>
        <v>0</v>
      </c>
      <c r="BF108" s="171">
        <f>IF(N108="znížená",J108,0)</f>
        <v>0</v>
      </c>
      <c r="BG108" s="171">
        <f>IF(N108="zákl. prenesená",J108,0)</f>
        <v>0</v>
      </c>
      <c r="BH108" s="171">
        <f>IF(N108="zníž. prenesená",J108,0)</f>
        <v>0</v>
      </c>
      <c r="BI108" s="171">
        <f>IF(N108="nulová",J108,0)</f>
        <v>0</v>
      </c>
      <c r="BJ108" s="170" t="s">
        <v>118</v>
      </c>
      <c r="BK108" s="168"/>
      <c r="BL108" s="168"/>
      <c r="BM108" s="168"/>
    </row>
    <row r="109" s="2" customFormat="1" ht="18" customHeight="1">
      <c r="A109" s="36"/>
      <c r="B109" s="164"/>
      <c r="C109" s="165"/>
      <c r="D109" s="126" t="s">
        <v>121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44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117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118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122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44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117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118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66" t="s">
        <v>123</v>
      </c>
      <c r="E111" s="165"/>
      <c r="F111" s="165"/>
      <c r="G111" s="165"/>
      <c r="H111" s="165"/>
      <c r="I111" s="165"/>
      <c r="J111" s="120">
        <f>ROUND(J30*T111,2)</f>
        <v>0</v>
      </c>
      <c r="K111" s="165"/>
      <c r="L111" s="167"/>
      <c r="M111" s="168"/>
      <c r="N111" s="169" t="s">
        <v>44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124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118</v>
      </c>
      <c r="BK111" s="168"/>
      <c r="BL111" s="168"/>
      <c r="BM111" s="168"/>
    </row>
    <row r="112" s="2" customForma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9.28" customHeight="1">
      <c r="A113" s="36"/>
      <c r="B113" s="37"/>
      <c r="C113" s="130" t="s">
        <v>99</v>
      </c>
      <c r="D113" s="131"/>
      <c r="E113" s="131"/>
      <c r="F113" s="131"/>
      <c r="G113" s="131"/>
      <c r="H113" s="131"/>
      <c r="I113" s="131"/>
      <c r="J113" s="132">
        <f>ROUND(J96+J105,2)</f>
        <v>0</v>
      </c>
      <c r="K113" s="131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8" s="2" customFormat="1" ht="6.96" customHeight="1">
      <c r="A118" s="36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24.96" customHeight="1">
      <c r="A119" s="36"/>
      <c r="B119" s="37"/>
      <c r="C119" s="19" t="s">
        <v>125</v>
      </c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15</v>
      </c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134" t="str">
        <f>E7</f>
        <v>REKONŠTRUKCIA A PRÍSTAVBA STREDISKA ČISTOTY</v>
      </c>
      <c r="F122" s="28"/>
      <c r="G122" s="28"/>
      <c r="H122" s="28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101</v>
      </c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6.5" customHeight="1">
      <c r="A124" s="36"/>
      <c r="B124" s="37"/>
      <c r="C124" s="36"/>
      <c r="D124" s="36"/>
      <c r="E124" s="65" t="str">
        <f>E9</f>
        <v>SO.01.2.2 - Architektúra - Prístrešok - opcia</v>
      </c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19</v>
      </c>
      <c r="D126" s="36"/>
      <c r="E126" s="36"/>
      <c r="F126" s="23" t="str">
        <f>F12</f>
        <v xml:space="preserve">Rustaveliho 7725/10, k.ú. Rača, 831 06  Bratislava</v>
      </c>
      <c r="G126" s="36"/>
      <c r="H126" s="36"/>
      <c r="I126" s="28" t="s">
        <v>21</v>
      </c>
      <c r="J126" s="67" t="str">
        <f>IF(J12="","",J12)</f>
        <v>30. 5. 2021</v>
      </c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25.65" customHeight="1">
      <c r="A128" s="36"/>
      <c r="B128" s="37"/>
      <c r="C128" s="28" t="s">
        <v>23</v>
      </c>
      <c r="D128" s="36"/>
      <c r="E128" s="36"/>
      <c r="F128" s="23" t="str">
        <f>E15</f>
        <v>Mestská časť Bratislava - Rača</v>
      </c>
      <c r="G128" s="36"/>
      <c r="H128" s="36"/>
      <c r="I128" s="28" t="s">
        <v>29</v>
      </c>
      <c r="J128" s="32" t="str">
        <f>E21</f>
        <v>RB ARCHITECTS s.r.o.</v>
      </c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5.15" customHeight="1">
      <c r="A129" s="36"/>
      <c r="B129" s="37"/>
      <c r="C129" s="28" t="s">
        <v>27</v>
      </c>
      <c r="D129" s="36"/>
      <c r="E129" s="36"/>
      <c r="F129" s="23" t="str">
        <f>IF(E18="","",E18)</f>
        <v>Vyplň údaj</v>
      </c>
      <c r="G129" s="36"/>
      <c r="H129" s="36"/>
      <c r="I129" s="28" t="s">
        <v>32</v>
      </c>
      <c r="J129" s="32" t="str">
        <f>E24</f>
        <v>Ing. Hornok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0.32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11" customFormat="1" ht="29.28" customHeight="1">
      <c r="A131" s="172"/>
      <c r="B131" s="173"/>
      <c r="C131" s="174" t="s">
        <v>126</v>
      </c>
      <c r="D131" s="175" t="s">
        <v>63</v>
      </c>
      <c r="E131" s="175" t="s">
        <v>59</v>
      </c>
      <c r="F131" s="175" t="s">
        <v>60</v>
      </c>
      <c r="G131" s="175" t="s">
        <v>127</v>
      </c>
      <c r="H131" s="175" t="s">
        <v>128</v>
      </c>
      <c r="I131" s="175" t="s">
        <v>129</v>
      </c>
      <c r="J131" s="176" t="s">
        <v>106</v>
      </c>
      <c r="K131" s="177" t="s">
        <v>130</v>
      </c>
      <c r="L131" s="178"/>
      <c r="M131" s="84" t="s">
        <v>1</v>
      </c>
      <c r="N131" s="85" t="s">
        <v>42</v>
      </c>
      <c r="O131" s="85" t="s">
        <v>131</v>
      </c>
      <c r="P131" s="85" t="s">
        <v>132</v>
      </c>
      <c r="Q131" s="85" t="s">
        <v>133</v>
      </c>
      <c r="R131" s="85" t="s">
        <v>134</v>
      </c>
      <c r="S131" s="85" t="s">
        <v>135</v>
      </c>
      <c r="T131" s="86" t="s">
        <v>136</v>
      </c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</row>
    <row r="132" s="2" customFormat="1" ht="22.8" customHeight="1">
      <c r="A132" s="36"/>
      <c r="B132" s="37"/>
      <c r="C132" s="91" t="s">
        <v>103</v>
      </c>
      <c r="D132" s="36"/>
      <c r="E132" s="36"/>
      <c r="F132" s="36"/>
      <c r="G132" s="36"/>
      <c r="H132" s="36"/>
      <c r="I132" s="36"/>
      <c r="J132" s="179">
        <f>BK132</f>
        <v>0</v>
      </c>
      <c r="K132" s="36"/>
      <c r="L132" s="37"/>
      <c r="M132" s="87"/>
      <c r="N132" s="71"/>
      <c r="O132" s="88"/>
      <c r="P132" s="180">
        <f>P133+P163</f>
        <v>0</v>
      </c>
      <c r="Q132" s="88"/>
      <c r="R132" s="180">
        <f>R133+R163</f>
        <v>11.273629000000003</v>
      </c>
      <c r="S132" s="88"/>
      <c r="T132" s="181">
        <f>T133+T163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77</v>
      </c>
      <c r="AU132" s="15" t="s">
        <v>108</v>
      </c>
      <c r="BK132" s="182">
        <f>BK133+BK163</f>
        <v>0</v>
      </c>
    </row>
    <row r="133" s="12" customFormat="1" ht="25.92" customHeight="1">
      <c r="A133" s="12"/>
      <c r="B133" s="183"/>
      <c r="C133" s="12"/>
      <c r="D133" s="184" t="s">
        <v>77</v>
      </c>
      <c r="E133" s="185" t="s">
        <v>137</v>
      </c>
      <c r="F133" s="185" t="s">
        <v>138</v>
      </c>
      <c r="G133" s="12"/>
      <c r="H133" s="12"/>
      <c r="I133" s="186"/>
      <c r="J133" s="161">
        <f>BK133</f>
        <v>0</v>
      </c>
      <c r="K133" s="12"/>
      <c r="L133" s="183"/>
      <c r="M133" s="187"/>
      <c r="N133" s="188"/>
      <c r="O133" s="188"/>
      <c r="P133" s="189">
        <f>P134+P152+P156+P159</f>
        <v>0</v>
      </c>
      <c r="Q133" s="188"/>
      <c r="R133" s="189">
        <f>R134+R152+R156+R159</f>
        <v>11.273629000000003</v>
      </c>
      <c r="S133" s="188"/>
      <c r="T133" s="190">
        <f>T134+T152+T156+T159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4" t="s">
        <v>118</v>
      </c>
      <c r="AT133" s="191" t="s">
        <v>77</v>
      </c>
      <c r="AU133" s="191" t="s">
        <v>78</v>
      </c>
      <c r="AY133" s="184" t="s">
        <v>139</v>
      </c>
      <c r="BK133" s="192">
        <f>BK134+BK152+BK156+BK159</f>
        <v>0</v>
      </c>
    </row>
    <row r="134" s="12" customFormat="1" ht="22.8" customHeight="1">
      <c r="A134" s="12"/>
      <c r="B134" s="183"/>
      <c r="C134" s="12"/>
      <c r="D134" s="184" t="s">
        <v>77</v>
      </c>
      <c r="E134" s="193" t="s">
        <v>190</v>
      </c>
      <c r="F134" s="193" t="s">
        <v>191</v>
      </c>
      <c r="G134" s="12"/>
      <c r="H134" s="12"/>
      <c r="I134" s="186"/>
      <c r="J134" s="194">
        <f>BK134</f>
        <v>0</v>
      </c>
      <c r="K134" s="12"/>
      <c r="L134" s="183"/>
      <c r="M134" s="187"/>
      <c r="N134" s="188"/>
      <c r="O134" s="188"/>
      <c r="P134" s="189">
        <f>SUM(P135:P151)</f>
        <v>0</v>
      </c>
      <c r="Q134" s="188"/>
      <c r="R134" s="189">
        <f>SUM(R135:R151)</f>
        <v>9.6184790000000024</v>
      </c>
      <c r="S134" s="188"/>
      <c r="T134" s="190">
        <f>SUM(T135:T151)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118</v>
      </c>
      <c r="AT134" s="191" t="s">
        <v>77</v>
      </c>
      <c r="AU134" s="191" t="s">
        <v>86</v>
      </c>
      <c r="AY134" s="184" t="s">
        <v>139</v>
      </c>
      <c r="BK134" s="192">
        <f>SUM(BK135:BK151)</f>
        <v>0</v>
      </c>
    </row>
    <row r="135" s="2" customFormat="1" ht="21.75" customHeight="1">
      <c r="A135" s="36"/>
      <c r="B135" s="164"/>
      <c r="C135" s="195" t="s">
        <v>86</v>
      </c>
      <c r="D135" s="195" t="s">
        <v>143</v>
      </c>
      <c r="E135" s="196" t="s">
        <v>192</v>
      </c>
      <c r="F135" s="197" t="s">
        <v>193</v>
      </c>
      <c r="G135" s="198" t="s">
        <v>146</v>
      </c>
      <c r="H135" s="199">
        <v>115</v>
      </c>
      <c r="I135" s="200"/>
      <c r="J135" s="201">
        <f>ROUND(I135*H135,2)</f>
        <v>0</v>
      </c>
      <c r="K135" s="202"/>
      <c r="L135" s="37"/>
      <c r="M135" s="203" t="s">
        <v>1</v>
      </c>
      <c r="N135" s="204" t="s">
        <v>44</v>
      </c>
      <c r="O135" s="75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7" t="s">
        <v>147</v>
      </c>
      <c r="AT135" s="207" t="s">
        <v>143</v>
      </c>
      <c r="AU135" s="207" t="s">
        <v>118</v>
      </c>
      <c r="AY135" s="15" t="s">
        <v>139</v>
      </c>
      <c r="BE135" s="125">
        <f>IF(N135="základná",J135,0)</f>
        <v>0</v>
      </c>
      <c r="BF135" s="125">
        <f>IF(N135="znížená",J135,0)</f>
        <v>0</v>
      </c>
      <c r="BG135" s="125">
        <f>IF(N135="zákl. prenesená",J135,0)</f>
        <v>0</v>
      </c>
      <c r="BH135" s="125">
        <f>IF(N135="zníž. prenesená",J135,0)</f>
        <v>0</v>
      </c>
      <c r="BI135" s="125">
        <f>IF(N135="nulová",J135,0)</f>
        <v>0</v>
      </c>
      <c r="BJ135" s="15" t="s">
        <v>118</v>
      </c>
      <c r="BK135" s="125">
        <f>ROUND(I135*H135,2)</f>
        <v>0</v>
      </c>
      <c r="BL135" s="15" t="s">
        <v>147</v>
      </c>
      <c r="BM135" s="207" t="s">
        <v>194</v>
      </c>
    </row>
    <row r="136" s="2" customFormat="1" ht="16.5" customHeight="1">
      <c r="A136" s="36"/>
      <c r="B136" s="164"/>
      <c r="C136" s="208" t="s">
        <v>118</v>
      </c>
      <c r="D136" s="208" t="s">
        <v>150</v>
      </c>
      <c r="E136" s="209" t="s">
        <v>195</v>
      </c>
      <c r="F136" s="210" t="s">
        <v>196</v>
      </c>
      <c r="G136" s="211" t="s">
        <v>146</v>
      </c>
      <c r="H136" s="212">
        <v>132.25</v>
      </c>
      <c r="I136" s="213"/>
      <c r="J136" s="214">
        <f>ROUND(I136*H136,2)</f>
        <v>0</v>
      </c>
      <c r="K136" s="215"/>
      <c r="L136" s="216"/>
      <c r="M136" s="217" t="s">
        <v>1</v>
      </c>
      <c r="N136" s="218" t="s">
        <v>44</v>
      </c>
      <c r="O136" s="75"/>
      <c r="P136" s="205">
        <f>O136*H136</f>
        <v>0</v>
      </c>
      <c r="Q136" s="205">
        <v>0.00010000000000000001</v>
      </c>
      <c r="R136" s="205">
        <f>Q136*H136</f>
        <v>0.013225000000000001</v>
      </c>
      <c r="S136" s="205">
        <v>0</v>
      </c>
      <c r="T136" s="20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7" t="s">
        <v>153</v>
      </c>
      <c r="AT136" s="207" t="s">
        <v>150</v>
      </c>
      <c r="AU136" s="207" t="s">
        <v>118</v>
      </c>
      <c r="AY136" s="15" t="s">
        <v>139</v>
      </c>
      <c r="BE136" s="125">
        <f>IF(N136="základná",J136,0)</f>
        <v>0</v>
      </c>
      <c r="BF136" s="125">
        <f>IF(N136="znížená",J136,0)</f>
        <v>0</v>
      </c>
      <c r="BG136" s="125">
        <f>IF(N136="zákl. prenesená",J136,0)</f>
        <v>0</v>
      </c>
      <c r="BH136" s="125">
        <f>IF(N136="zníž. prenesená",J136,0)</f>
        <v>0</v>
      </c>
      <c r="BI136" s="125">
        <f>IF(N136="nulová",J136,0)</f>
        <v>0</v>
      </c>
      <c r="BJ136" s="15" t="s">
        <v>118</v>
      </c>
      <c r="BK136" s="125">
        <f>ROUND(I136*H136,2)</f>
        <v>0</v>
      </c>
      <c r="BL136" s="15" t="s">
        <v>147</v>
      </c>
      <c r="BM136" s="207" t="s">
        <v>197</v>
      </c>
    </row>
    <row r="137" s="2" customFormat="1" ht="33" customHeight="1">
      <c r="A137" s="36"/>
      <c r="B137" s="164"/>
      <c r="C137" s="195" t="s">
        <v>171</v>
      </c>
      <c r="D137" s="195" t="s">
        <v>143</v>
      </c>
      <c r="E137" s="196" t="s">
        <v>198</v>
      </c>
      <c r="F137" s="197" t="s">
        <v>199</v>
      </c>
      <c r="G137" s="198" t="s">
        <v>146</v>
      </c>
      <c r="H137" s="199">
        <v>115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44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147</v>
      </c>
      <c r="AT137" s="207" t="s">
        <v>143</v>
      </c>
      <c r="AU137" s="207" t="s">
        <v>118</v>
      </c>
      <c r="AY137" s="15" t="s">
        <v>139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118</v>
      </c>
      <c r="BK137" s="125">
        <f>ROUND(I137*H137,2)</f>
        <v>0</v>
      </c>
      <c r="BL137" s="15" t="s">
        <v>147</v>
      </c>
      <c r="BM137" s="207" t="s">
        <v>200</v>
      </c>
    </row>
    <row r="138" s="2" customFormat="1" ht="21.75" customHeight="1">
      <c r="A138" s="36"/>
      <c r="B138" s="164"/>
      <c r="C138" s="208" t="s">
        <v>201</v>
      </c>
      <c r="D138" s="208" t="s">
        <v>150</v>
      </c>
      <c r="E138" s="209" t="s">
        <v>202</v>
      </c>
      <c r="F138" s="210" t="s">
        <v>203</v>
      </c>
      <c r="G138" s="211" t="s">
        <v>146</v>
      </c>
      <c r="H138" s="212">
        <v>132.25</v>
      </c>
      <c r="I138" s="213"/>
      <c r="J138" s="214">
        <f>ROUND(I138*H138,2)</f>
        <v>0</v>
      </c>
      <c r="K138" s="215"/>
      <c r="L138" s="216"/>
      <c r="M138" s="217" t="s">
        <v>1</v>
      </c>
      <c r="N138" s="218" t="s">
        <v>44</v>
      </c>
      <c r="O138" s="75"/>
      <c r="P138" s="205">
        <f>O138*H138</f>
        <v>0</v>
      </c>
      <c r="Q138" s="205">
        <v>0.0019</v>
      </c>
      <c r="R138" s="205">
        <f>Q138*H138</f>
        <v>0.25127500000000003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153</v>
      </c>
      <c r="AT138" s="207" t="s">
        <v>150</v>
      </c>
      <c r="AU138" s="207" t="s">
        <v>118</v>
      </c>
      <c r="AY138" s="15" t="s">
        <v>139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118</v>
      </c>
      <c r="BK138" s="125">
        <f>ROUND(I138*H138,2)</f>
        <v>0</v>
      </c>
      <c r="BL138" s="15" t="s">
        <v>147</v>
      </c>
      <c r="BM138" s="207" t="s">
        <v>204</v>
      </c>
    </row>
    <row r="139" s="2" customFormat="1" ht="21.75" customHeight="1">
      <c r="A139" s="36"/>
      <c r="B139" s="164"/>
      <c r="C139" s="208" t="s">
        <v>162</v>
      </c>
      <c r="D139" s="208" t="s">
        <v>150</v>
      </c>
      <c r="E139" s="209" t="s">
        <v>205</v>
      </c>
      <c r="F139" s="210" t="s">
        <v>206</v>
      </c>
      <c r="G139" s="211" t="s">
        <v>207</v>
      </c>
      <c r="H139" s="212">
        <v>361.10000000000002</v>
      </c>
      <c r="I139" s="213"/>
      <c r="J139" s="214">
        <f>ROUND(I139*H139,2)</f>
        <v>0</v>
      </c>
      <c r="K139" s="215"/>
      <c r="L139" s="216"/>
      <c r="M139" s="217" t="s">
        <v>1</v>
      </c>
      <c r="N139" s="218" t="s">
        <v>44</v>
      </c>
      <c r="O139" s="75"/>
      <c r="P139" s="205">
        <f>O139*H139</f>
        <v>0</v>
      </c>
      <c r="Q139" s="205">
        <v>0.00014999999999999999</v>
      </c>
      <c r="R139" s="205">
        <f>Q139*H139</f>
        <v>0.054164999999999998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153</v>
      </c>
      <c r="AT139" s="207" t="s">
        <v>150</v>
      </c>
      <c r="AU139" s="207" t="s">
        <v>118</v>
      </c>
      <c r="AY139" s="15" t="s">
        <v>139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118</v>
      </c>
      <c r="BK139" s="125">
        <f>ROUND(I139*H139,2)</f>
        <v>0</v>
      </c>
      <c r="BL139" s="15" t="s">
        <v>147</v>
      </c>
      <c r="BM139" s="207" t="s">
        <v>208</v>
      </c>
    </row>
    <row r="140" s="2" customFormat="1" ht="21.75" customHeight="1">
      <c r="A140" s="36"/>
      <c r="B140" s="164"/>
      <c r="C140" s="195" t="s">
        <v>209</v>
      </c>
      <c r="D140" s="195" t="s">
        <v>143</v>
      </c>
      <c r="E140" s="196" t="s">
        <v>210</v>
      </c>
      <c r="F140" s="197" t="s">
        <v>211</v>
      </c>
      <c r="G140" s="198" t="s">
        <v>146</v>
      </c>
      <c r="H140" s="199">
        <v>115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44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147</v>
      </c>
      <c r="AT140" s="207" t="s">
        <v>143</v>
      </c>
      <c r="AU140" s="207" t="s">
        <v>118</v>
      </c>
      <c r="AY140" s="15" t="s">
        <v>139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118</v>
      </c>
      <c r="BK140" s="125">
        <f>ROUND(I140*H140,2)</f>
        <v>0</v>
      </c>
      <c r="BL140" s="15" t="s">
        <v>147</v>
      </c>
      <c r="BM140" s="207" t="s">
        <v>212</v>
      </c>
    </row>
    <row r="141" s="2" customFormat="1" ht="16.5" customHeight="1">
      <c r="A141" s="36"/>
      <c r="B141" s="164"/>
      <c r="C141" s="208" t="s">
        <v>213</v>
      </c>
      <c r="D141" s="208" t="s">
        <v>150</v>
      </c>
      <c r="E141" s="209" t="s">
        <v>214</v>
      </c>
      <c r="F141" s="210" t="s">
        <v>215</v>
      </c>
      <c r="G141" s="211" t="s">
        <v>158</v>
      </c>
      <c r="H141" s="212">
        <v>9.1999999999999993</v>
      </c>
      <c r="I141" s="213"/>
      <c r="J141" s="214">
        <f>ROUND(I141*H141,2)</f>
        <v>0</v>
      </c>
      <c r="K141" s="215"/>
      <c r="L141" s="216"/>
      <c r="M141" s="217" t="s">
        <v>1</v>
      </c>
      <c r="N141" s="218" t="s">
        <v>44</v>
      </c>
      <c r="O141" s="75"/>
      <c r="P141" s="205">
        <f>O141*H141</f>
        <v>0</v>
      </c>
      <c r="Q141" s="205">
        <v>1</v>
      </c>
      <c r="R141" s="205">
        <f>Q141*H141</f>
        <v>9.1999999999999993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153</v>
      </c>
      <c r="AT141" s="207" t="s">
        <v>150</v>
      </c>
      <c r="AU141" s="207" t="s">
        <v>118</v>
      </c>
      <c r="AY141" s="15" t="s">
        <v>139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118</v>
      </c>
      <c r="BK141" s="125">
        <f>ROUND(I141*H141,2)</f>
        <v>0</v>
      </c>
      <c r="BL141" s="15" t="s">
        <v>147</v>
      </c>
      <c r="BM141" s="207" t="s">
        <v>216</v>
      </c>
    </row>
    <row r="142" s="2" customFormat="1" ht="21.75" customHeight="1">
      <c r="A142" s="36"/>
      <c r="B142" s="164"/>
      <c r="C142" s="195" t="s">
        <v>217</v>
      </c>
      <c r="D142" s="195" t="s">
        <v>143</v>
      </c>
      <c r="E142" s="196" t="s">
        <v>218</v>
      </c>
      <c r="F142" s="197" t="s">
        <v>219</v>
      </c>
      <c r="G142" s="198" t="s">
        <v>207</v>
      </c>
      <c r="H142" s="199">
        <v>2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44</v>
      </c>
      <c r="O142" s="75"/>
      <c r="P142" s="205">
        <f>O142*H142</f>
        <v>0</v>
      </c>
      <c r="Q142" s="205">
        <v>6.0000000000000002E-05</v>
      </c>
      <c r="R142" s="205">
        <f>Q142*H142</f>
        <v>0.00012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147</v>
      </c>
      <c r="AT142" s="207" t="s">
        <v>143</v>
      </c>
      <c r="AU142" s="207" t="s">
        <v>118</v>
      </c>
      <c r="AY142" s="15" t="s">
        <v>139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118</v>
      </c>
      <c r="BK142" s="125">
        <f>ROUND(I142*H142,2)</f>
        <v>0</v>
      </c>
      <c r="BL142" s="15" t="s">
        <v>147</v>
      </c>
      <c r="BM142" s="207" t="s">
        <v>220</v>
      </c>
    </row>
    <row r="143" s="2" customFormat="1" ht="21.75" customHeight="1">
      <c r="A143" s="36"/>
      <c r="B143" s="164"/>
      <c r="C143" s="208" t="s">
        <v>147</v>
      </c>
      <c r="D143" s="208" t="s">
        <v>150</v>
      </c>
      <c r="E143" s="209" t="s">
        <v>221</v>
      </c>
      <c r="F143" s="210" t="s">
        <v>222</v>
      </c>
      <c r="G143" s="211" t="s">
        <v>207</v>
      </c>
      <c r="H143" s="212">
        <v>2</v>
      </c>
      <c r="I143" s="213"/>
      <c r="J143" s="214">
        <f>ROUND(I143*H143,2)</f>
        <v>0</v>
      </c>
      <c r="K143" s="215"/>
      <c r="L143" s="216"/>
      <c r="M143" s="217" t="s">
        <v>1</v>
      </c>
      <c r="N143" s="218" t="s">
        <v>44</v>
      </c>
      <c r="O143" s="75"/>
      <c r="P143" s="205">
        <f>O143*H143</f>
        <v>0</v>
      </c>
      <c r="Q143" s="205">
        <v>0.00064999999999999997</v>
      </c>
      <c r="R143" s="205">
        <f>Q143*H143</f>
        <v>0.0012999999999999999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153</v>
      </c>
      <c r="AT143" s="207" t="s">
        <v>150</v>
      </c>
      <c r="AU143" s="207" t="s">
        <v>118</v>
      </c>
      <c r="AY143" s="15" t="s">
        <v>139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118</v>
      </c>
      <c r="BK143" s="125">
        <f>ROUND(I143*H143,2)</f>
        <v>0</v>
      </c>
      <c r="BL143" s="15" t="s">
        <v>147</v>
      </c>
      <c r="BM143" s="207" t="s">
        <v>223</v>
      </c>
    </row>
    <row r="144" s="2" customFormat="1" ht="21.75" customHeight="1">
      <c r="A144" s="36"/>
      <c r="B144" s="164"/>
      <c r="C144" s="208" t="s">
        <v>224</v>
      </c>
      <c r="D144" s="208" t="s">
        <v>150</v>
      </c>
      <c r="E144" s="209" t="s">
        <v>205</v>
      </c>
      <c r="F144" s="210" t="s">
        <v>206</v>
      </c>
      <c r="G144" s="211" t="s">
        <v>207</v>
      </c>
      <c r="H144" s="212">
        <v>10</v>
      </c>
      <c r="I144" s="213"/>
      <c r="J144" s="214">
        <f>ROUND(I144*H144,2)</f>
        <v>0</v>
      </c>
      <c r="K144" s="215"/>
      <c r="L144" s="216"/>
      <c r="M144" s="217" t="s">
        <v>1</v>
      </c>
      <c r="N144" s="218" t="s">
        <v>44</v>
      </c>
      <c r="O144" s="75"/>
      <c r="P144" s="205">
        <f>O144*H144</f>
        <v>0</v>
      </c>
      <c r="Q144" s="205">
        <v>0.00014999999999999999</v>
      </c>
      <c r="R144" s="205">
        <f>Q144*H144</f>
        <v>0.0014999999999999998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153</v>
      </c>
      <c r="AT144" s="207" t="s">
        <v>150</v>
      </c>
      <c r="AU144" s="207" t="s">
        <v>118</v>
      </c>
      <c r="AY144" s="15" t="s">
        <v>139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118</v>
      </c>
      <c r="BK144" s="125">
        <f>ROUND(I144*H144,2)</f>
        <v>0</v>
      </c>
      <c r="BL144" s="15" t="s">
        <v>147</v>
      </c>
      <c r="BM144" s="207" t="s">
        <v>225</v>
      </c>
    </row>
    <row r="145" s="2" customFormat="1" ht="21.75" customHeight="1">
      <c r="A145" s="36"/>
      <c r="B145" s="164"/>
      <c r="C145" s="195" t="s">
        <v>226</v>
      </c>
      <c r="D145" s="195" t="s">
        <v>143</v>
      </c>
      <c r="E145" s="196" t="s">
        <v>227</v>
      </c>
      <c r="F145" s="197" t="s">
        <v>228</v>
      </c>
      <c r="G145" s="198" t="s">
        <v>229</v>
      </c>
      <c r="H145" s="199">
        <v>14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44</v>
      </c>
      <c r="O145" s="75"/>
      <c r="P145" s="205">
        <f>O145*H145</f>
        <v>0</v>
      </c>
      <c r="Q145" s="205">
        <v>9.0000000000000006E-05</v>
      </c>
      <c r="R145" s="205">
        <f>Q145*H145</f>
        <v>0.0012600000000000001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147</v>
      </c>
      <c r="AT145" s="207" t="s">
        <v>143</v>
      </c>
      <c r="AU145" s="207" t="s">
        <v>118</v>
      </c>
      <c r="AY145" s="15" t="s">
        <v>139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118</v>
      </c>
      <c r="BK145" s="125">
        <f>ROUND(I145*H145,2)</f>
        <v>0</v>
      </c>
      <c r="BL145" s="15" t="s">
        <v>147</v>
      </c>
      <c r="BM145" s="207" t="s">
        <v>230</v>
      </c>
    </row>
    <row r="146" s="2" customFormat="1" ht="21.75" customHeight="1">
      <c r="A146" s="36"/>
      <c r="B146" s="164"/>
      <c r="C146" s="208" t="s">
        <v>231</v>
      </c>
      <c r="D146" s="208" t="s">
        <v>150</v>
      </c>
      <c r="E146" s="209" t="s">
        <v>202</v>
      </c>
      <c r="F146" s="210" t="s">
        <v>203</v>
      </c>
      <c r="G146" s="211" t="s">
        <v>146</v>
      </c>
      <c r="H146" s="212">
        <v>1.6100000000000001</v>
      </c>
      <c r="I146" s="213"/>
      <c r="J146" s="214">
        <f>ROUND(I146*H146,2)</f>
        <v>0</v>
      </c>
      <c r="K146" s="215"/>
      <c r="L146" s="216"/>
      <c r="M146" s="217" t="s">
        <v>1</v>
      </c>
      <c r="N146" s="218" t="s">
        <v>44</v>
      </c>
      <c r="O146" s="75"/>
      <c r="P146" s="205">
        <f>O146*H146</f>
        <v>0</v>
      </c>
      <c r="Q146" s="205">
        <v>0.0019</v>
      </c>
      <c r="R146" s="205">
        <f>Q146*H146</f>
        <v>0.0030590000000000001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153</v>
      </c>
      <c r="AT146" s="207" t="s">
        <v>150</v>
      </c>
      <c r="AU146" s="207" t="s">
        <v>118</v>
      </c>
      <c r="AY146" s="15" t="s">
        <v>139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118</v>
      </c>
      <c r="BK146" s="125">
        <f>ROUND(I146*H146,2)</f>
        <v>0</v>
      </c>
      <c r="BL146" s="15" t="s">
        <v>147</v>
      </c>
      <c r="BM146" s="207" t="s">
        <v>232</v>
      </c>
    </row>
    <row r="147" s="2" customFormat="1" ht="21.75" customHeight="1">
      <c r="A147" s="36"/>
      <c r="B147" s="164"/>
      <c r="C147" s="195" t="s">
        <v>166</v>
      </c>
      <c r="D147" s="195" t="s">
        <v>143</v>
      </c>
      <c r="E147" s="196" t="s">
        <v>233</v>
      </c>
      <c r="F147" s="197" t="s">
        <v>234</v>
      </c>
      <c r="G147" s="198" t="s">
        <v>146</v>
      </c>
      <c r="H147" s="199">
        <v>115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44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147</v>
      </c>
      <c r="AT147" s="207" t="s">
        <v>143</v>
      </c>
      <c r="AU147" s="207" t="s">
        <v>118</v>
      </c>
      <c r="AY147" s="15" t="s">
        <v>139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118</v>
      </c>
      <c r="BK147" s="125">
        <f>ROUND(I147*H147,2)</f>
        <v>0</v>
      </c>
      <c r="BL147" s="15" t="s">
        <v>147</v>
      </c>
      <c r="BM147" s="207" t="s">
        <v>235</v>
      </c>
    </row>
    <row r="148" s="2" customFormat="1" ht="16.5" customHeight="1">
      <c r="A148" s="36"/>
      <c r="B148" s="164"/>
      <c r="C148" s="208" t="s">
        <v>142</v>
      </c>
      <c r="D148" s="208" t="s">
        <v>150</v>
      </c>
      <c r="E148" s="209" t="s">
        <v>236</v>
      </c>
      <c r="F148" s="210" t="s">
        <v>237</v>
      </c>
      <c r="G148" s="211" t="s">
        <v>146</v>
      </c>
      <c r="H148" s="212">
        <v>132.25</v>
      </c>
      <c r="I148" s="213"/>
      <c r="J148" s="214">
        <f>ROUND(I148*H148,2)</f>
        <v>0</v>
      </c>
      <c r="K148" s="215"/>
      <c r="L148" s="216"/>
      <c r="M148" s="217" t="s">
        <v>1</v>
      </c>
      <c r="N148" s="218" t="s">
        <v>44</v>
      </c>
      <c r="O148" s="75"/>
      <c r="P148" s="205">
        <f>O148*H148</f>
        <v>0</v>
      </c>
      <c r="Q148" s="205">
        <v>0.00050000000000000001</v>
      </c>
      <c r="R148" s="205">
        <f>Q148*H148</f>
        <v>0.066125000000000003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153</v>
      </c>
      <c r="AT148" s="207" t="s">
        <v>150</v>
      </c>
      <c r="AU148" s="207" t="s">
        <v>118</v>
      </c>
      <c r="AY148" s="15" t="s">
        <v>139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118</v>
      </c>
      <c r="BK148" s="125">
        <f>ROUND(I148*H148,2)</f>
        <v>0</v>
      </c>
      <c r="BL148" s="15" t="s">
        <v>147</v>
      </c>
      <c r="BM148" s="207" t="s">
        <v>238</v>
      </c>
    </row>
    <row r="149" s="2" customFormat="1" ht="21.75" customHeight="1">
      <c r="A149" s="36"/>
      <c r="B149" s="164"/>
      <c r="C149" s="195" t="s">
        <v>149</v>
      </c>
      <c r="D149" s="195" t="s">
        <v>143</v>
      </c>
      <c r="E149" s="196" t="s">
        <v>233</v>
      </c>
      <c r="F149" s="197" t="s">
        <v>234</v>
      </c>
      <c r="G149" s="198" t="s">
        <v>146</v>
      </c>
      <c r="H149" s="199">
        <v>115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44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147</v>
      </c>
      <c r="AT149" s="207" t="s">
        <v>143</v>
      </c>
      <c r="AU149" s="207" t="s">
        <v>118</v>
      </c>
      <c r="AY149" s="15" t="s">
        <v>139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118</v>
      </c>
      <c r="BK149" s="125">
        <f>ROUND(I149*H149,2)</f>
        <v>0</v>
      </c>
      <c r="BL149" s="15" t="s">
        <v>147</v>
      </c>
      <c r="BM149" s="207" t="s">
        <v>239</v>
      </c>
    </row>
    <row r="150" s="2" customFormat="1" ht="16.5" customHeight="1">
      <c r="A150" s="36"/>
      <c r="B150" s="164"/>
      <c r="C150" s="208" t="s">
        <v>240</v>
      </c>
      <c r="D150" s="208" t="s">
        <v>150</v>
      </c>
      <c r="E150" s="209" t="s">
        <v>241</v>
      </c>
      <c r="F150" s="210" t="s">
        <v>242</v>
      </c>
      <c r="G150" s="211" t="s">
        <v>146</v>
      </c>
      <c r="H150" s="212">
        <v>132.25</v>
      </c>
      <c r="I150" s="213"/>
      <c r="J150" s="214">
        <f>ROUND(I150*H150,2)</f>
        <v>0</v>
      </c>
      <c r="K150" s="215"/>
      <c r="L150" s="216"/>
      <c r="M150" s="217" t="s">
        <v>1</v>
      </c>
      <c r="N150" s="218" t="s">
        <v>44</v>
      </c>
      <c r="O150" s="75"/>
      <c r="P150" s="205">
        <f>O150*H150</f>
        <v>0</v>
      </c>
      <c r="Q150" s="205">
        <v>0.00020000000000000001</v>
      </c>
      <c r="R150" s="205">
        <f>Q150*H150</f>
        <v>0.026450000000000001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153</v>
      </c>
      <c r="AT150" s="207" t="s">
        <v>150</v>
      </c>
      <c r="AU150" s="207" t="s">
        <v>118</v>
      </c>
      <c r="AY150" s="15" t="s">
        <v>139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118</v>
      </c>
      <c r="BK150" s="125">
        <f>ROUND(I150*H150,2)</f>
        <v>0</v>
      </c>
      <c r="BL150" s="15" t="s">
        <v>147</v>
      </c>
      <c r="BM150" s="207" t="s">
        <v>243</v>
      </c>
    </row>
    <row r="151" s="2" customFormat="1" ht="21.75" customHeight="1">
      <c r="A151" s="36"/>
      <c r="B151" s="164"/>
      <c r="C151" s="195" t="s">
        <v>244</v>
      </c>
      <c r="D151" s="195" t="s">
        <v>143</v>
      </c>
      <c r="E151" s="196" t="s">
        <v>245</v>
      </c>
      <c r="F151" s="197" t="s">
        <v>246</v>
      </c>
      <c r="G151" s="198" t="s">
        <v>158</v>
      </c>
      <c r="H151" s="199">
        <v>9.6180000000000003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44</v>
      </c>
      <c r="O151" s="75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147</v>
      </c>
      <c r="AT151" s="207" t="s">
        <v>143</v>
      </c>
      <c r="AU151" s="207" t="s">
        <v>118</v>
      </c>
      <c r="AY151" s="15" t="s">
        <v>139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118</v>
      </c>
      <c r="BK151" s="125">
        <f>ROUND(I151*H151,2)</f>
        <v>0</v>
      </c>
      <c r="BL151" s="15" t="s">
        <v>147</v>
      </c>
      <c r="BM151" s="207" t="s">
        <v>247</v>
      </c>
    </row>
    <row r="152" s="12" customFormat="1" ht="22.8" customHeight="1">
      <c r="A152" s="12"/>
      <c r="B152" s="183"/>
      <c r="C152" s="12"/>
      <c r="D152" s="184" t="s">
        <v>77</v>
      </c>
      <c r="E152" s="193" t="s">
        <v>248</v>
      </c>
      <c r="F152" s="193" t="s">
        <v>249</v>
      </c>
      <c r="G152" s="12"/>
      <c r="H152" s="12"/>
      <c r="I152" s="186"/>
      <c r="J152" s="194">
        <f>BK152</f>
        <v>0</v>
      </c>
      <c r="K152" s="12"/>
      <c r="L152" s="183"/>
      <c r="M152" s="187"/>
      <c r="N152" s="188"/>
      <c r="O152" s="188"/>
      <c r="P152" s="189">
        <f>SUM(P153:P155)</f>
        <v>0</v>
      </c>
      <c r="Q152" s="188"/>
      <c r="R152" s="189">
        <f>SUM(R153:R155)</f>
        <v>0.072450000000000001</v>
      </c>
      <c r="S152" s="188"/>
      <c r="T152" s="190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4" t="s">
        <v>118</v>
      </c>
      <c r="AT152" s="191" t="s">
        <v>77</v>
      </c>
      <c r="AU152" s="191" t="s">
        <v>86</v>
      </c>
      <c r="AY152" s="184" t="s">
        <v>139</v>
      </c>
      <c r="BK152" s="192">
        <f>SUM(BK153:BK155)</f>
        <v>0</v>
      </c>
    </row>
    <row r="153" s="2" customFormat="1" ht="21.75" customHeight="1">
      <c r="A153" s="36"/>
      <c r="B153" s="164"/>
      <c r="C153" s="195" t="s">
        <v>250</v>
      </c>
      <c r="D153" s="195" t="s">
        <v>143</v>
      </c>
      <c r="E153" s="196" t="s">
        <v>251</v>
      </c>
      <c r="F153" s="197" t="s">
        <v>252</v>
      </c>
      <c r="G153" s="198" t="s">
        <v>146</v>
      </c>
      <c r="H153" s="199">
        <v>115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44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147</v>
      </c>
      <c r="AT153" s="207" t="s">
        <v>143</v>
      </c>
      <c r="AU153" s="207" t="s">
        <v>118</v>
      </c>
      <c r="AY153" s="15" t="s">
        <v>139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118</v>
      </c>
      <c r="BK153" s="125">
        <f>ROUND(I153*H153,2)</f>
        <v>0</v>
      </c>
      <c r="BL153" s="15" t="s">
        <v>147</v>
      </c>
      <c r="BM153" s="207" t="s">
        <v>253</v>
      </c>
    </row>
    <row r="154" s="2" customFormat="1" ht="16.5" customHeight="1">
      <c r="A154" s="36"/>
      <c r="B154" s="164"/>
      <c r="C154" s="208" t="s">
        <v>254</v>
      </c>
      <c r="D154" s="208" t="s">
        <v>150</v>
      </c>
      <c r="E154" s="209" t="s">
        <v>255</v>
      </c>
      <c r="F154" s="210" t="s">
        <v>256</v>
      </c>
      <c r="G154" s="211" t="s">
        <v>257</v>
      </c>
      <c r="H154" s="212">
        <v>10.35</v>
      </c>
      <c r="I154" s="213"/>
      <c r="J154" s="214">
        <f>ROUND(I154*H154,2)</f>
        <v>0</v>
      </c>
      <c r="K154" s="215"/>
      <c r="L154" s="216"/>
      <c r="M154" s="217" t="s">
        <v>1</v>
      </c>
      <c r="N154" s="218" t="s">
        <v>44</v>
      </c>
      <c r="O154" s="75"/>
      <c r="P154" s="205">
        <f>O154*H154</f>
        <v>0</v>
      </c>
      <c r="Q154" s="205">
        <v>0.0070000000000000001</v>
      </c>
      <c r="R154" s="205">
        <f>Q154*H154</f>
        <v>0.072450000000000001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153</v>
      </c>
      <c r="AT154" s="207" t="s">
        <v>150</v>
      </c>
      <c r="AU154" s="207" t="s">
        <v>118</v>
      </c>
      <c r="AY154" s="15" t="s">
        <v>139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118</v>
      </c>
      <c r="BK154" s="125">
        <f>ROUND(I154*H154,2)</f>
        <v>0</v>
      </c>
      <c r="BL154" s="15" t="s">
        <v>147</v>
      </c>
      <c r="BM154" s="207" t="s">
        <v>258</v>
      </c>
    </row>
    <row r="155" s="2" customFormat="1" ht="21.75" customHeight="1">
      <c r="A155" s="36"/>
      <c r="B155" s="164"/>
      <c r="C155" s="195" t="s">
        <v>259</v>
      </c>
      <c r="D155" s="195" t="s">
        <v>143</v>
      </c>
      <c r="E155" s="196" t="s">
        <v>260</v>
      </c>
      <c r="F155" s="197" t="s">
        <v>261</v>
      </c>
      <c r="G155" s="198" t="s">
        <v>158</v>
      </c>
      <c r="H155" s="199">
        <v>0.071999999999999995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44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147</v>
      </c>
      <c r="AT155" s="207" t="s">
        <v>143</v>
      </c>
      <c r="AU155" s="207" t="s">
        <v>118</v>
      </c>
      <c r="AY155" s="15" t="s">
        <v>139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118</v>
      </c>
      <c r="BK155" s="125">
        <f>ROUND(I155*H155,2)</f>
        <v>0</v>
      </c>
      <c r="BL155" s="15" t="s">
        <v>147</v>
      </c>
      <c r="BM155" s="207" t="s">
        <v>262</v>
      </c>
    </row>
    <row r="156" s="12" customFormat="1" ht="22.8" customHeight="1">
      <c r="A156" s="12"/>
      <c r="B156" s="183"/>
      <c r="C156" s="12"/>
      <c r="D156" s="184" t="s">
        <v>77</v>
      </c>
      <c r="E156" s="193" t="s">
        <v>263</v>
      </c>
      <c r="F156" s="193" t="s">
        <v>264</v>
      </c>
      <c r="G156" s="12"/>
      <c r="H156" s="12"/>
      <c r="I156" s="186"/>
      <c r="J156" s="194">
        <f>BK156</f>
        <v>0</v>
      </c>
      <c r="K156" s="12"/>
      <c r="L156" s="183"/>
      <c r="M156" s="187"/>
      <c r="N156" s="188"/>
      <c r="O156" s="188"/>
      <c r="P156" s="189">
        <f>SUM(P157:P158)</f>
        <v>0</v>
      </c>
      <c r="Q156" s="188"/>
      <c r="R156" s="189">
        <f>SUM(R157:R158)</f>
        <v>1.4098999999999999</v>
      </c>
      <c r="S156" s="188"/>
      <c r="T156" s="190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84" t="s">
        <v>118</v>
      </c>
      <c r="AT156" s="191" t="s">
        <v>77</v>
      </c>
      <c r="AU156" s="191" t="s">
        <v>86</v>
      </c>
      <c r="AY156" s="184" t="s">
        <v>139</v>
      </c>
      <c r="BK156" s="192">
        <f>SUM(BK157:BK158)</f>
        <v>0</v>
      </c>
    </row>
    <row r="157" s="2" customFormat="1" ht="33" customHeight="1">
      <c r="A157" s="36"/>
      <c r="B157" s="164"/>
      <c r="C157" s="195" t="s">
        <v>265</v>
      </c>
      <c r="D157" s="195" t="s">
        <v>143</v>
      </c>
      <c r="E157" s="196" t="s">
        <v>266</v>
      </c>
      <c r="F157" s="197" t="s">
        <v>267</v>
      </c>
      <c r="G157" s="198" t="s">
        <v>146</v>
      </c>
      <c r="H157" s="199">
        <v>115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44</v>
      </c>
      <c r="O157" s="75"/>
      <c r="P157" s="205">
        <f>O157*H157</f>
        <v>0</v>
      </c>
      <c r="Q157" s="205">
        <v>0.01226</v>
      </c>
      <c r="R157" s="205">
        <f>Q157*H157</f>
        <v>1.4098999999999999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147</v>
      </c>
      <c r="AT157" s="207" t="s">
        <v>143</v>
      </c>
      <c r="AU157" s="207" t="s">
        <v>118</v>
      </c>
      <c r="AY157" s="15" t="s">
        <v>139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118</v>
      </c>
      <c r="BK157" s="125">
        <f>ROUND(I157*H157,2)</f>
        <v>0</v>
      </c>
      <c r="BL157" s="15" t="s">
        <v>147</v>
      </c>
      <c r="BM157" s="207" t="s">
        <v>268</v>
      </c>
    </row>
    <row r="158" s="2" customFormat="1" ht="21.75" customHeight="1">
      <c r="A158" s="36"/>
      <c r="B158" s="164"/>
      <c r="C158" s="195" t="s">
        <v>269</v>
      </c>
      <c r="D158" s="195" t="s">
        <v>143</v>
      </c>
      <c r="E158" s="196" t="s">
        <v>270</v>
      </c>
      <c r="F158" s="197" t="s">
        <v>271</v>
      </c>
      <c r="G158" s="198" t="s">
        <v>158</v>
      </c>
      <c r="H158" s="199">
        <v>1.4099999999999999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44</v>
      </c>
      <c r="O158" s="75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147</v>
      </c>
      <c r="AT158" s="207" t="s">
        <v>143</v>
      </c>
      <c r="AU158" s="207" t="s">
        <v>118</v>
      </c>
      <c r="AY158" s="15" t="s">
        <v>139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118</v>
      </c>
      <c r="BK158" s="125">
        <f>ROUND(I158*H158,2)</f>
        <v>0</v>
      </c>
      <c r="BL158" s="15" t="s">
        <v>147</v>
      </c>
      <c r="BM158" s="207" t="s">
        <v>272</v>
      </c>
    </row>
    <row r="159" s="12" customFormat="1" ht="22.8" customHeight="1">
      <c r="A159" s="12"/>
      <c r="B159" s="183"/>
      <c r="C159" s="12"/>
      <c r="D159" s="184" t="s">
        <v>77</v>
      </c>
      <c r="E159" s="193" t="s">
        <v>273</v>
      </c>
      <c r="F159" s="193" t="s">
        <v>274</v>
      </c>
      <c r="G159" s="12"/>
      <c r="H159" s="12"/>
      <c r="I159" s="186"/>
      <c r="J159" s="194">
        <f>BK159</f>
        <v>0</v>
      </c>
      <c r="K159" s="12"/>
      <c r="L159" s="183"/>
      <c r="M159" s="187"/>
      <c r="N159" s="188"/>
      <c r="O159" s="188"/>
      <c r="P159" s="189">
        <f>SUM(P160:P162)</f>
        <v>0</v>
      </c>
      <c r="Q159" s="188"/>
      <c r="R159" s="189">
        <f>SUM(R160:R162)</f>
        <v>0.17279999999999998</v>
      </c>
      <c r="S159" s="188"/>
      <c r="T159" s="190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4" t="s">
        <v>118</v>
      </c>
      <c r="AT159" s="191" t="s">
        <v>77</v>
      </c>
      <c r="AU159" s="191" t="s">
        <v>86</v>
      </c>
      <c r="AY159" s="184" t="s">
        <v>139</v>
      </c>
      <c r="BK159" s="192">
        <f>SUM(BK160:BK162)</f>
        <v>0</v>
      </c>
    </row>
    <row r="160" s="2" customFormat="1" ht="21.75" customHeight="1">
      <c r="A160" s="36"/>
      <c r="B160" s="164"/>
      <c r="C160" s="195" t="s">
        <v>7</v>
      </c>
      <c r="D160" s="195" t="s">
        <v>143</v>
      </c>
      <c r="E160" s="196" t="s">
        <v>275</v>
      </c>
      <c r="F160" s="197" t="s">
        <v>276</v>
      </c>
      <c r="G160" s="198" t="s">
        <v>277</v>
      </c>
      <c r="H160" s="199">
        <v>36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44</v>
      </c>
      <c r="O160" s="75"/>
      <c r="P160" s="205">
        <f>O160*H160</f>
        <v>0</v>
      </c>
      <c r="Q160" s="205">
        <v>0.0043400000000000001</v>
      </c>
      <c r="R160" s="205">
        <f>Q160*H160</f>
        <v>0.15623999999999999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147</v>
      </c>
      <c r="AT160" s="207" t="s">
        <v>143</v>
      </c>
      <c r="AU160" s="207" t="s">
        <v>118</v>
      </c>
      <c r="AY160" s="15" t="s">
        <v>139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118</v>
      </c>
      <c r="BK160" s="125">
        <f>ROUND(I160*H160,2)</f>
        <v>0</v>
      </c>
      <c r="BL160" s="15" t="s">
        <v>147</v>
      </c>
      <c r="BM160" s="207" t="s">
        <v>278</v>
      </c>
    </row>
    <row r="161" s="2" customFormat="1" ht="21.75" customHeight="1">
      <c r="A161" s="36"/>
      <c r="B161" s="164"/>
      <c r="C161" s="195" t="s">
        <v>279</v>
      </c>
      <c r="D161" s="195" t="s">
        <v>143</v>
      </c>
      <c r="E161" s="196" t="s">
        <v>280</v>
      </c>
      <c r="F161" s="197" t="s">
        <v>281</v>
      </c>
      <c r="G161" s="198" t="s">
        <v>277</v>
      </c>
      <c r="H161" s="199">
        <v>8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44</v>
      </c>
      <c r="O161" s="75"/>
      <c r="P161" s="205">
        <f>O161*H161</f>
        <v>0</v>
      </c>
      <c r="Q161" s="205">
        <v>0.0020699999999999998</v>
      </c>
      <c r="R161" s="205">
        <f>Q161*H161</f>
        <v>0.016559999999999998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147</v>
      </c>
      <c r="AT161" s="207" t="s">
        <v>143</v>
      </c>
      <c r="AU161" s="207" t="s">
        <v>118</v>
      </c>
      <c r="AY161" s="15" t="s">
        <v>139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118</v>
      </c>
      <c r="BK161" s="125">
        <f>ROUND(I161*H161,2)</f>
        <v>0</v>
      </c>
      <c r="BL161" s="15" t="s">
        <v>147</v>
      </c>
      <c r="BM161" s="207" t="s">
        <v>282</v>
      </c>
    </row>
    <row r="162" s="2" customFormat="1" ht="21.75" customHeight="1">
      <c r="A162" s="36"/>
      <c r="B162" s="164"/>
      <c r="C162" s="195" t="s">
        <v>283</v>
      </c>
      <c r="D162" s="195" t="s">
        <v>143</v>
      </c>
      <c r="E162" s="196" t="s">
        <v>284</v>
      </c>
      <c r="F162" s="197" t="s">
        <v>285</v>
      </c>
      <c r="G162" s="198" t="s">
        <v>158</v>
      </c>
      <c r="H162" s="199">
        <v>0.17299999999999999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44</v>
      </c>
      <c r="O162" s="75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147</v>
      </c>
      <c r="AT162" s="207" t="s">
        <v>143</v>
      </c>
      <c r="AU162" s="207" t="s">
        <v>118</v>
      </c>
      <c r="AY162" s="15" t="s">
        <v>139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118</v>
      </c>
      <c r="BK162" s="125">
        <f>ROUND(I162*H162,2)</f>
        <v>0</v>
      </c>
      <c r="BL162" s="15" t="s">
        <v>147</v>
      </c>
      <c r="BM162" s="207" t="s">
        <v>286</v>
      </c>
    </row>
    <row r="163" s="2" customFormat="1" ht="49.92" customHeight="1">
      <c r="A163" s="36"/>
      <c r="B163" s="37"/>
      <c r="C163" s="36"/>
      <c r="D163" s="36"/>
      <c r="E163" s="185" t="s">
        <v>182</v>
      </c>
      <c r="F163" s="185" t="s">
        <v>183</v>
      </c>
      <c r="G163" s="36"/>
      <c r="H163" s="36"/>
      <c r="I163" s="36"/>
      <c r="J163" s="161">
        <f>BK163</f>
        <v>0</v>
      </c>
      <c r="K163" s="36"/>
      <c r="L163" s="37"/>
      <c r="M163" s="219"/>
      <c r="N163" s="220"/>
      <c r="O163" s="75"/>
      <c r="P163" s="75"/>
      <c r="Q163" s="75"/>
      <c r="R163" s="75"/>
      <c r="S163" s="75"/>
      <c r="T163" s="7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77</v>
      </c>
      <c r="AU163" s="15" t="s">
        <v>78</v>
      </c>
      <c r="AY163" s="15" t="s">
        <v>184</v>
      </c>
      <c r="BK163" s="125">
        <f>SUM(BK164:BK168)</f>
        <v>0</v>
      </c>
    </row>
    <row r="164" s="2" customFormat="1" ht="16.32" customHeight="1">
      <c r="A164" s="36"/>
      <c r="B164" s="37"/>
      <c r="C164" s="221" t="s">
        <v>1</v>
      </c>
      <c r="D164" s="221" t="s">
        <v>143</v>
      </c>
      <c r="E164" s="222" t="s">
        <v>1</v>
      </c>
      <c r="F164" s="223" t="s">
        <v>1</v>
      </c>
      <c r="G164" s="224" t="s">
        <v>1</v>
      </c>
      <c r="H164" s="225"/>
      <c r="I164" s="226"/>
      <c r="J164" s="227">
        <f>BK164</f>
        <v>0</v>
      </c>
      <c r="K164" s="228"/>
      <c r="L164" s="37"/>
      <c r="M164" s="229" t="s">
        <v>1</v>
      </c>
      <c r="N164" s="230" t="s">
        <v>44</v>
      </c>
      <c r="O164" s="75"/>
      <c r="P164" s="75"/>
      <c r="Q164" s="75"/>
      <c r="R164" s="75"/>
      <c r="S164" s="75"/>
      <c r="T164" s="7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184</v>
      </c>
      <c r="AU164" s="15" t="s">
        <v>86</v>
      </c>
      <c r="AY164" s="15" t="s">
        <v>184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118</v>
      </c>
      <c r="BK164" s="125">
        <f>I164*H164</f>
        <v>0</v>
      </c>
    </row>
    <row r="165" s="2" customFormat="1" ht="16.32" customHeight="1">
      <c r="A165" s="36"/>
      <c r="B165" s="37"/>
      <c r="C165" s="221" t="s">
        <v>1</v>
      </c>
      <c r="D165" s="221" t="s">
        <v>143</v>
      </c>
      <c r="E165" s="222" t="s">
        <v>1</v>
      </c>
      <c r="F165" s="223" t="s">
        <v>1</v>
      </c>
      <c r="G165" s="224" t="s">
        <v>1</v>
      </c>
      <c r="H165" s="225"/>
      <c r="I165" s="226"/>
      <c r="J165" s="227">
        <f>BK165</f>
        <v>0</v>
      </c>
      <c r="K165" s="228"/>
      <c r="L165" s="37"/>
      <c r="M165" s="229" t="s">
        <v>1</v>
      </c>
      <c r="N165" s="230" t="s">
        <v>44</v>
      </c>
      <c r="O165" s="75"/>
      <c r="P165" s="75"/>
      <c r="Q165" s="75"/>
      <c r="R165" s="75"/>
      <c r="S165" s="75"/>
      <c r="T165" s="7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184</v>
      </c>
      <c r="AU165" s="15" t="s">
        <v>86</v>
      </c>
      <c r="AY165" s="15" t="s">
        <v>184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118</v>
      </c>
      <c r="BK165" s="125">
        <f>I165*H165</f>
        <v>0</v>
      </c>
    </row>
    <row r="166" s="2" customFormat="1" ht="16.32" customHeight="1">
      <c r="A166" s="36"/>
      <c r="B166" s="37"/>
      <c r="C166" s="221" t="s">
        <v>1</v>
      </c>
      <c r="D166" s="221" t="s">
        <v>143</v>
      </c>
      <c r="E166" s="222" t="s">
        <v>1</v>
      </c>
      <c r="F166" s="223" t="s">
        <v>1</v>
      </c>
      <c r="G166" s="224" t="s">
        <v>1</v>
      </c>
      <c r="H166" s="225"/>
      <c r="I166" s="226"/>
      <c r="J166" s="227">
        <f>BK166</f>
        <v>0</v>
      </c>
      <c r="K166" s="228"/>
      <c r="L166" s="37"/>
      <c r="M166" s="229" t="s">
        <v>1</v>
      </c>
      <c r="N166" s="230" t="s">
        <v>44</v>
      </c>
      <c r="O166" s="75"/>
      <c r="P166" s="75"/>
      <c r="Q166" s="75"/>
      <c r="R166" s="75"/>
      <c r="S166" s="75"/>
      <c r="T166" s="7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184</v>
      </c>
      <c r="AU166" s="15" t="s">
        <v>86</v>
      </c>
      <c r="AY166" s="15" t="s">
        <v>184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118</v>
      </c>
      <c r="BK166" s="125">
        <f>I166*H166</f>
        <v>0</v>
      </c>
    </row>
    <row r="167" s="2" customFormat="1" ht="16.32" customHeight="1">
      <c r="A167" s="36"/>
      <c r="B167" s="37"/>
      <c r="C167" s="221" t="s">
        <v>1</v>
      </c>
      <c r="D167" s="221" t="s">
        <v>143</v>
      </c>
      <c r="E167" s="222" t="s">
        <v>1</v>
      </c>
      <c r="F167" s="223" t="s">
        <v>1</v>
      </c>
      <c r="G167" s="224" t="s">
        <v>1</v>
      </c>
      <c r="H167" s="225"/>
      <c r="I167" s="226"/>
      <c r="J167" s="227">
        <f>BK167</f>
        <v>0</v>
      </c>
      <c r="K167" s="228"/>
      <c r="L167" s="37"/>
      <c r="M167" s="229" t="s">
        <v>1</v>
      </c>
      <c r="N167" s="230" t="s">
        <v>44</v>
      </c>
      <c r="O167" s="75"/>
      <c r="P167" s="75"/>
      <c r="Q167" s="75"/>
      <c r="R167" s="75"/>
      <c r="S167" s="75"/>
      <c r="T167" s="7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184</v>
      </c>
      <c r="AU167" s="15" t="s">
        <v>86</v>
      </c>
      <c r="AY167" s="15" t="s">
        <v>184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118</v>
      </c>
      <c r="BK167" s="125">
        <f>I167*H167</f>
        <v>0</v>
      </c>
    </row>
    <row r="168" s="2" customFormat="1" ht="16.32" customHeight="1">
      <c r="A168" s="36"/>
      <c r="B168" s="37"/>
      <c r="C168" s="221" t="s">
        <v>1</v>
      </c>
      <c r="D168" s="221" t="s">
        <v>143</v>
      </c>
      <c r="E168" s="222" t="s">
        <v>1</v>
      </c>
      <c r="F168" s="223" t="s">
        <v>1</v>
      </c>
      <c r="G168" s="224" t="s">
        <v>1</v>
      </c>
      <c r="H168" s="225"/>
      <c r="I168" s="226"/>
      <c r="J168" s="227">
        <f>BK168</f>
        <v>0</v>
      </c>
      <c r="K168" s="228"/>
      <c r="L168" s="37"/>
      <c r="M168" s="229" t="s">
        <v>1</v>
      </c>
      <c r="N168" s="230" t="s">
        <v>44</v>
      </c>
      <c r="O168" s="231"/>
      <c r="P168" s="231"/>
      <c r="Q168" s="231"/>
      <c r="R168" s="231"/>
      <c r="S168" s="231"/>
      <c r="T168" s="232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184</v>
      </c>
      <c r="AU168" s="15" t="s">
        <v>86</v>
      </c>
      <c r="AY168" s="15" t="s">
        <v>184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118</v>
      </c>
      <c r="BK168" s="125">
        <f>I168*H168</f>
        <v>0</v>
      </c>
    </row>
    <row r="169" s="2" customFormat="1" ht="6.96" customHeight="1">
      <c r="A169" s="36"/>
      <c r="B169" s="58"/>
      <c r="C169" s="59"/>
      <c r="D169" s="59"/>
      <c r="E169" s="59"/>
      <c r="F169" s="59"/>
      <c r="G169" s="59"/>
      <c r="H169" s="59"/>
      <c r="I169" s="59"/>
      <c r="J169" s="59"/>
      <c r="K169" s="59"/>
      <c r="L169" s="37"/>
      <c r="M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</row>
  </sheetData>
  <autoFilter ref="C131:K168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dataValidations count="2">
    <dataValidation type="list" allowBlank="1" showInputMessage="1" showErrorMessage="1" error="Povolené sú hodnoty K, M." sqref="D164:D169">
      <formula1>"K, M"</formula1>
    </dataValidation>
    <dataValidation type="list" allowBlank="1" showInputMessage="1" showErrorMessage="1" error="Povolené sú hodnoty základná, znížená, nulová." sqref="N164:N169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Matúš Hornok (HICO, s.r.o.)</dc:creator>
  <cp:lastModifiedBy>Matúš Hornok (HICO, s.r.o.)</cp:lastModifiedBy>
  <dcterms:created xsi:type="dcterms:W3CDTF">2021-07-19T08:07:56Z</dcterms:created>
  <dcterms:modified xsi:type="dcterms:W3CDTF">2021-07-19T08:07:58Z</dcterms:modified>
</cp:coreProperties>
</file>