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15_50-2021 NKP-11 Oprava sila _OPAKOVANIE/VÝZVA Josephine/"/>
    </mc:Choice>
  </mc:AlternateContent>
  <xr:revisionPtr revIDLastSave="38" documentId="8_{17D4338C-6E43-4E57-8A80-2BFABC0BFCC5}" xr6:coauthVersionLast="47" xr6:coauthVersionMax="47" xr10:uidLastSave="{BCC79E44-AA74-4691-9AE5-631CAE78A945}"/>
  <bookViews>
    <workbookView xWindow="-120" yWindow="-120" windowWidth="29040" windowHeight="15840" firstSheet="1" activeTab="2" xr2:uid="{00000000-000D-0000-FFFF-FFFF00000000}"/>
  </bookViews>
  <sheets>
    <sheet name="Rekapitulácia stavby" sheetId="1" state="veryHidden" r:id="rId1"/>
    <sheet name="20-58 - Sanácia zásobného..." sheetId="2" r:id="rId2"/>
    <sheet name="28_Elektrické ohrevy" sheetId="3" r:id="rId3"/>
  </sheets>
  <definedNames>
    <definedName name="_xlnm._FilterDatabase" localSheetId="1" hidden="1">'20-58 - Sanácia zásobného...'!$C$130:$K$185</definedName>
    <definedName name="_xlnm.Print_Titles" localSheetId="1">'20-58 - Sanácia zásobného...'!$130:$130</definedName>
    <definedName name="_xlnm.Print_Titles" localSheetId="0">'Rekapitulácia stavby'!$92:$92</definedName>
    <definedName name="_xlnm.Print_Area" localSheetId="1">'20-58 - Sanácia zásobného...'!$C$4:$J$76,'20-58 - Sanácia zásobného...'!$C$82:$J$114,'20-58 - Sanácia zásobného...'!$C$120:$J$185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35" i="3"/>
  <c r="F34" i="3"/>
  <c r="F29" i="3"/>
  <c r="F28" i="3"/>
  <c r="F27" i="3"/>
  <c r="F26" i="3"/>
  <c r="F25" i="3"/>
  <c r="F24" i="3"/>
  <c r="F21" i="3"/>
  <c r="F20" i="3"/>
  <c r="F19" i="3"/>
  <c r="F18" i="3"/>
  <c r="F17" i="3"/>
  <c r="F16" i="3"/>
  <c r="F15" i="3"/>
  <c r="F14" i="3"/>
  <c r="J37" i="2"/>
  <c r="J36" i="2"/>
  <c r="AY95" i="1"/>
  <c r="J35" i="2"/>
  <c r="AX95" i="1" s="1"/>
  <c r="BI185" i="2"/>
  <c r="BH185" i="2"/>
  <c r="BG185" i="2"/>
  <c r="BE185" i="2"/>
  <c r="T185" i="2"/>
  <c r="T184" i="2"/>
  <c r="T183" i="2"/>
  <c r="R185" i="2"/>
  <c r="R184" i="2" s="1"/>
  <c r="R183" i="2" s="1"/>
  <c r="P185" i="2"/>
  <c r="P184" i="2" s="1"/>
  <c r="P183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T146" i="2" s="1"/>
  <c r="R147" i="2"/>
  <c r="R146" i="2" s="1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J128" i="2"/>
  <c r="J127" i="2"/>
  <c r="F125" i="2"/>
  <c r="E123" i="2"/>
  <c r="BI112" i="2"/>
  <c r="BH112" i="2"/>
  <c r="BG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J90" i="2"/>
  <c r="J89" i="2"/>
  <c r="F87" i="2"/>
  <c r="E85" i="2"/>
  <c r="J16" i="2"/>
  <c r="E16" i="2"/>
  <c r="F128" i="2"/>
  <c r="J15" i="2"/>
  <c r="J13" i="2"/>
  <c r="E13" i="2"/>
  <c r="F127" i="2"/>
  <c r="J12" i="2"/>
  <c r="J10" i="2"/>
  <c r="J125" i="2" s="1"/>
  <c r="L90" i="1"/>
  <c r="AM90" i="1"/>
  <c r="AM89" i="1"/>
  <c r="L89" i="1"/>
  <c r="AM87" i="1"/>
  <c r="L87" i="1"/>
  <c r="L85" i="1"/>
  <c r="L84" i="1"/>
  <c r="BK185" i="2"/>
  <c r="J182" i="2"/>
  <c r="J181" i="2"/>
  <c r="J180" i="2"/>
  <c r="BK179" i="2"/>
  <c r="BK178" i="2"/>
  <c r="BK177" i="2"/>
  <c r="J175" i="2"/>
  <c r="J173" i="2"/>
  <c r="J171" i="2"/>
  <c r="J164" i="2"/>
  <c r="BK160" i="2"/>
  <c r="BK159" i="2"/>
  <c r="BK157" i="2"/>
  <c r="BK155" i="2"/>
  <c r="BK154" i="2"/>
  <c r="J151" i="2"/>
  <c r="BK150" i="2"/>
  <c r="J147" i="2"/>
  <c r="J140" i="2"/>
  <c r="J139" i="2"/>
  <c r="BK138" i="2"/>
  <c r="BK136" i="2"/>
  <c r="J185" i="2"/>
  <c r="BK182" i="2"/>
  <c r="BK181" i="2"/>
  <c r="BK180" i="2"/>
  <c r="J179" i="2"/>
  <c r="J178" i="2"/>
  <c r="J177" i="2"/>
  <c r="BK175" i="2"/>
  <c r="BK173" i="2"/>
  <c r="BK171" i="2"/>
  <c r="BK164" i="2"/>
  <c r="J160" i="2"/>
  <c r="J157" i="2"/>
  <c r="J155" i="2"/>
  <c r="J154" i="2"/>
  <c r="BK151" i="2"/>
  <c r="J145" i="2"/>
  <c r="BK144" i="2"/>
  <c r="J143" i="2"/>
  <c r="J141" i="2"/>
  <c r="J136" i="2"/>
  <c r="BK134" i="2"/>
  <c r="AS94" i="1"/>
  <c r="J159" i="2"/>
  <c r="J150" i="2"/>
  <c r="BK147" i="2"/>
  <c r="BK145" i="2"/>
  <c r="J144" i="2"/>
  <c r="BK143" i="2"/>
  <c r="BK141" i="2"/>
  <c r="BK140" i="2"/>
  <c r="BK139" i="2"/>
  <c r="J138" i="2"/>
  <c r="J134" i="2"/>
  <c r="F37" i="3" l="1"/>
  <c r="E42" i="3" s="1"/>
  <c r="F42" i="3" s="1"/>
  <c r="F30" i="3"/>
  <c r="F31" i="3" s="1"/>
  <c r="F32" i="3" s="1"/>
  <c r="E41" i="3" s="1"/>
  <c r="F41" i="3" s="1"/>
  <c r="F22" i="3"/>
  <c r="E40" i="3" s="1"/>
  <c r="F40" i="3" s="1"/>
  <c r="BK133" i="2"/>
  <c r="J133" i="2" s="1"/>
  <c r="J96" i="2" s="1"/>
  <c r="T133" i="2"/>
  <c r="T132" i="2" s="1"/>
  <c r="R149" i="2"/>
  <c r="T158" i="2"/>
  <c r="P133" i="2"/>
  <c r="P132" i="2" s="1"/>
  <c r="P149" i="2"/>
  <c r="T149" i="2"/>
  <c r="R158" i="2"/>
  <c r="P176" i="2"/>
  <c r="T176" i="2"/>
  <c r="R133" i="2"/>
  <c r="R132" i="2"/>
  <c r="BK149" i="2"/>
  <c r="J149" i="2" s="1"/>
  <c r="J99" i="2" s="1"/>
  <c r="BK158" i="2"/>
  <c r="J158" i="2" s="1"/>
  <c r="J100" i="2" s="1"/>
  <c r="P158" i="2"/>
  <c r="BK176" i="2"/>
  <c r="J176" i="2" s="1"/>
  <c r="J101" i="2" s="1"/>
  <c r="R176" i="2"/>
  <c r="J87" i="2"/>
  <c r="F90" i="2"/>
  <c r="BF134" i="2"/>
  <c r="BF136" i="2"/>
  <c r="BF139" i="2"/>
  <c r="BF144" i="2"/>
  <c r="BF138" i="2"/>
  <c r="BF150" i="2"/>
  <c r="BF151" i="2"/>
  <c r="BF154" i="2"/>
  <c r="BF155" i="2"/>
  <c r="BF157" i="2"/>
  <c r="BF159" i="2"/>
  <c r="BF177" i="2"/>
  <c r="BF178" i="2"/>
  <c r="BF182" i="2"/>
  <c r="BF185" i="2"/>
  <c r="BK146" i="2"/>
  <c r="J146" i="2" s="1"/>
  <c r="J97" i="2" s="1"/>
  <c r="F89" i="2"/>
  <c r="BF140" i="2"/>
  <c r="BF141" i="2"/>
  <c r="BF143" i="2"/>
  <c r="BF145" i="2"/>
  <c r="BF147" i="2"/>
  <c r="BF160" i="2"/>
  <c r="BF164" i="2"/>
  <c r="BF171" i="2"/>
  <c r="BF173" i="2"/>
  <c r="BF175" i="2"/>
  <c r="BF179" i="2"/>
  <c r="BF180" i="2"/>
  <c r="BF181" i="2"/>
  <c r="BK184" i="2"/>
  <c r="BK183" i="2" s="1"/>
  <c r="J183" i="2" s="1"/>
  <c r="J102" i="2" s="1"/>
  <c r="F33" i="2"/>
  <c r="AZ95" i="1" s="1"/>
  <c r="AZ94" i="1" s="1"/>
  <c r="W29" i="1" s="1"/>
  <c r="F36" i="2"/>
  <c r="BC95" i="1" s="1"/>
  <c r="BC94" i="1" s="1"/>
  <c r="AY94" i="1" s="1"/>
  <c r="F35" i="2"/>
  <c r="BB95" i="1" s="1"/>
  <c r="BB94" i="1" s="1"/>
  <c r="W31" i="1" s="1"/>
  <c r="F37" i="2"/>
  <c r="BD95" i="1" s="1"/>
  <c r="BD94" i="1" s="1"/>
  <c r="W33" i="1" s="1"/>
  <c r="J33" i="2"/>
  <c r="AV95" i="1" s="1"/>
  <c r="F43" i="3" l="1"/>
  <c r="E45" i="3"/>
  <c r="F45" i="3" s="1"/>
  <c r="F38" i="3"/>
  <c r="T148" i="2"/>
  <c r="T131" i="2"/>
  <c r="P148" i="2"/>
  <c r="P131" i="2" s="1"/>
  <c r="AU95" i="1" s="1"/>
  <c r="AU94" i="1" s="1"/>
  <c r="R148" i="2"/>
  <c r="R131" i="2" s="1"/>
  <c r="BK148" i="2"/>
  <c r="J148" i="2" s="1"/>
  <c r="J98" i="2" s="1"/>
  <c r="J184" i="2"/>
  <c r="J103" i="2" s="1"/>
  <c r="BK132" i="2"/>
  <c r="J132" i="2" s="1"/>
  <c r="J95" i="2" s="1"/>
  <c r="W32" i="1"/>
  <c r="AX94" i="1"/>
  <c r="AV94" i="1"/>
  <c r="AK29" i="1" s="1"/>
  <c r="F46" i="3" l="1"/>
  <c r="F47" i="3" s="1"/>
  <c r="F48" i="3" s="1"/>
  <c r="F49" i="3" s="1"/>
  <c r="BK131" i="2"/>
  <c r="J131" i="2" s="1"/>
  <c r="J94" i="2" s="1"/>
  <c r="J28" i="2" s="1"/>
  <c r="J112" i="2" s="1"/>
  <c r="BF112" i="2" s="1"/>
  <c r="J34" i="2" s="1"/>
  <c r="AW95" i="1" s="1"/>
  <c r="AT95" i="1" s="1"/>
  <c r="J106" i="2" l="1"/>
  <c r="J29" i="2" s="1"/>
  <c r="J30" i="2" s="1"/>
  <c r="AG95" i="1" s="1"/>
  <c r="AG94" i="1" s="1"/>
  <c r="F34" i="2"/>
  <c r="BA95" i="1" s="1"/>
  <c r="BA94" i="1" s="1"/>
  <c r="W30" i="1" s="1"/>
  <c r="AN95" i="1" l="1"/>
  <c r="J39" i="2"/>
  <c r="J114" i="2"/>
  <c r="AW94" i="1"/>
  <c r="AK30" i="1" s="1"/>
  <c r="AK26" i="1"/>
  <c r="AK35" i="1" l="1"/>
  <c r="AT94" i="1"/>
  <c r="AN94" i="1" l="1"/>
</calcChain>
</file>

<file path=xl/sharedStrings.xml><?xml version="1.0" encoding="utf-8"?>
<sst xmlns="http://schemas.openxmlformats.org/spreadsheetml/2006/main" count="953" uniqueCount="318">
  <si>
    <t>Export Komplet</t>
  </si>
  <si>
    <t/>
  </si>
  <si>
    <t>2.0</t>
  </si>
  <si>
    <t>False</t>
  </si>
  <si>
    <t>{0acf437e-861e-41cb-af63-64d788f0a9aa}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</si>
  <si>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</si>
  <si>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</si>
  <si>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</si>
  <si>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</si>
  <si>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</si>
  <si>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</si>
  <si>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</si>
  <si>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20/58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</si>
  <si>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</si>
  <si>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</si>
  <si>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Sanácia zásobného sila na nebezpečný odpad</t>
  </si>
  <si>
    <t>JKSO:</t>
  </si>
  <si>
    <t>KS:</t>
  </si>
  <si>
    <t>Miesto:</t>
  </si>
  <si>
    <t xml:space="preserve"> </t>
  </si>
  <si>
    <t>Dátum:</t>
  </si>
  <si>
    <t>29. 1. 2021</t>
  </si>
  <si>
    <t>Objednávateľ:</t>
  </si>
  <si>
    <t>IČO:</t>
  </si>
  <si>
    <t>IČ DPH:</t>
  </si>
  <si>
    <t>Zhotoviteľ:</t>
  </si>
  <si>
    <t>Vyplň údaj</t>
  </si>
  <si>
    <t>Projektant:</t>
  </si>
  <si>
    <t>ERBY statika stavieb s.r.o.</t>
  </si>
  <si>
    <t>True</t>
  </si>
  <si>
    <t>0,01</t>
  </si>
  <si>
    <t>Spracovateľ:</t>
  </si>
  <si>
    <t>Ing. Románeková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</si>
  <si>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</si>
  <si>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</si>
  <si>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</si>
  <si>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</si>
  <si>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</si>
  <si>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</si>
  <si>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</si>
  <si>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</si>
  <si>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</si>
  <si>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</si>
  <si>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</si>
  <si>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</si>
  <si>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</si>
  <si>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</si>
  <si>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</si>
  <si>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</si>
  <si>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</si>
  <si>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</si>
  <si>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</si>
  <si>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</si>
  <si>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</si>
  <si>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</si>
  <si>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</si>
  <si>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</si>
  <si>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</si>
  <si>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</si>
  <si>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</si>
  <si>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</si>
  <si>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</si>
  <si>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</si>
  <si>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</si>
  <si>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</si>
  <si>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</si>
  <si>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</si>
  <si>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</si>
  <si>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</si>
  <si>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</si>
  <si>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</si>
  <si>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</si>
  <si>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</si>
  <si>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</si>
  <si>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</si>
  <si>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</si>
  <si>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</si>
  <si>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</si>
  <si>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</si>
  <si>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</si>
  <si>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</si>
  <si>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Náklady z rozpočtu</t>
  </si>
  <si>
    <t>Ostatné náklady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</si>
  <si>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</si>
  <si>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</si>
  <si>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</si>
  <si>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</si>
  <si>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</si>
  <si>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</si>
  <si>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</si>
  <si>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</si>
  <si>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</si>
  <si>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</si>
  <si>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</si>
  <si>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</si>
  <si>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</si>
  <si>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</si>
  <si>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</si>
  <si>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</si>
  <si>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</si>
  <si>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</si>
  <si>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</si>
  <si>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</si>
  <si>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</si>
  <si>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</si>
  <si>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</si>
  <si>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</si>
  <si>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</si>
  <si>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</si>
  <si>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</si>
  <si>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</si>
  <si>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</si>
  <si>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</si>
  <si>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</si>
  <si>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</si>
  <si>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</si>
  <si>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</si>
  <si>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</si>
  <si>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</si>
  <si>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</si>
  <si>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</si>
  <si>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</si>
  <si>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</si>
  <si>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</si>
  <si>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941941042.S</t>
  </si>
  <si>
    <t>Montáž lešenia ľahkého pracovného radového s podlahami šírky nad 1,00 do 1,20 m, výšky nad 10 do 30 m</t>
  </si>
  <si>
    <t>m2</t>
  </si>
  <si>
    <t>4</t>
  </si>
  <si>
    <t>-1602931631</t>
  </si>
  <si>
    <t>VV</t>
  </si>
  <si>
    <t>350</t>
  </si>
  <si>
    <t>941941296.S</t>
  </si>
  <si>
    <t>Príplatok za prvý a každý ďalší týždeň použitia lešenia ľahkého pracovného radového s podlahami šírky nad 1,00 do 1,20 m, výšky nad 10 m do 30 m</t>
  </si>
  <si>
    <t>-186549864</t>
  </si>
  <si>
    <t>350*2</t>
  </si>
  <si>
    <t>3</t>
  </si>
  <si>
    <t>941941842.S</t>
  </si>
  <si>
    <t>Demontáž lešenia ľahkého pracovného radového s podlahami šírky nad 1,00 do 1,20 m, výšky nad 10 do 30 m</t>
  </si>
  <si>
    <t>26531538</t>
  </si>
  <si>
    <t>713300812.S</t>
  </si>
  <si>
    <t>Odstránenie oplechovania plôch tvarovaných,  -0,00800t</t>
  </si>
  <si>
    <t>16</t>
  </si>
  <si>
    <t>144395400</t>
  </si>
  <si>
    <t>5</t>
  </si>
  <si>
    <t>713300841.S</t>
  </si>
  <si>
    <t>Odstránenie tepelnej izolácie telies z vláknitých mater.,  -0,02100t</t>
  </si>
  <si>
    <t>-2076950328</t>
  </si>
  <si>
    <t>6</t>
  </si>
  <si>
    <t>767996801.S</t>
  </si>
  <si>
    <t>Demontáž ostatných doplnkov stavieb s hmotnosťou jednotlivých dielov konštrukcií do 50 kg,  -0,00100t</t>
  </si>
  <si>
    <t>kg</t>
  </si>
  <si>
    <t>1333982131</t>
  </si>
  <si>
    <t>"8" 78,5*1,1</t>
  </si>
  <si>
    <t>7</t>
  </si>
  <si>
    <t>979011111.S</t>
  </si>
  <si>
    <t>Zvislá doprava sutiny a vybúraných hmôt za prvé podlažie nad alebo pod základným podlažím</t>
  </si>
  <si>
    <t>t</t>
  </si>
  <si>
    <t>1297709417</t>
  </si>
  <si>
    <t>8</t>
  </si>
  <si>
    <t>979011121.S</t>
  </si>
  <si>
    <t>Zvislá doprava sutiny a vybúraných hmôt za každé ďalšie podlažie</t>
  </si>
  <si>
    <t>1651236867</t>
  </si>
  <si>
    <t>9790821119</t>
  </si>
  <si>
    <t>Vnútrostavenisková doprava a uloženie vybúraných hmôt v rámci areálu skládky</t>
  </si>
  <si>
    <t>kpl</t>
  </si>
  <si>
    <t>1784290245</t>
  </si>
  <si>
    <t>99</t>
  </si>
  <si>
    <t>Presun hmôt HSV</t>
  </si>
  <si>
    <t>10</t>
  </si>
  <si>
    <t>999281111.S</t>
  </si>
  <si>
    <t>Presun hmôt pre opravy a údržbu objektov vrátane vonkajších plášťov výšky do 25 m</t>
  </si>
  <si>
    <t>386304085</t>
  </si>
  <si>
    <t>PSV</t>
  </si>
  <si>
    <t>Práce a dodávky PSV</t>
  </si>
  <si>
    <t>713</t>
  </si>
  <si>
    <t>Izolácie tepelné</t>
  </si>
  <si>
    <t>11</t>
  </si>
  <si>
    <t>713341221.S</t>
  </si>
  <si>
    <t>Montáž izolácie tepelnej telies z dosiek vlákn. materiálov  plôch tvarov. jednovrstvová</t>
  </si>
  <si>
    <t>1268501127</t>
  </si>
  <si>
    <t>12</t>
  </si>
  <si>
    <t>M</t>
  </si>
  <si>
    <t>6314500017001</t>
  </si>
  <si>
    <t>Rohož NOBASIL hr. 120 mm, čadičová minerálna technická izolácia</t>
  </si>
  <si>
    <t>32</t>
  </si>
  <si>
    <t>2122224041</t>
  </si>
  <si>
    <t>85*1,02</t>
  </si>
  <si>
    <t>86,7*1,02 'Prepočítané koeficientom množstva</t>
  </si>
  <si>
    <t>13</t>
  </si>
  <si>
    <t>713391112.S</t>
  </si>
  <si>
    <t>Izolácie tepelné telies-montáž oplechovania pevného plôch tvarovaných</t>
  </si>
  <si>
    <t>-1661516300</t>
  </si>
  <si>
    <t>14</t>
  </si>
  <si>
    <t>138110007300.S</t>
  </si>
  <si>
    <t>Plech hladký pozinkovaný hr. 0,60 mm, nad 450 g/m2, ozn. 11 331.20</t>
  </si>
  <si>
    <t>935822351</t>
  </si>
  <si>
    <t>85*4,8*0,001*1,15</t>
  </si>
  <si>
    <t>15</t>
  </si>
  <si>
    <t>998713203.S</t>
  </si>
  <si>
    <t>Presun hmôt pre izolácie tepelné v objektoch výšky nad 12 m do 24 m</t>
  </si>
  <si>
    <t>%</t>
  </si>
  <si>
    <t>-265835937</t>
  </si>
  <si>
    <t>767</t>
  </si>
  <si>
    <t>Konštrukcie doplnkové kovové</t>
  </si>
  <si>
    <t>341941001.S</t>
  </si>
  <si>
    <t>Nosné alebo spojovacie zvary stenových a priečkových dielcov, hrúbky zvaru do 10 mm</t>
  </si>
  <si>
    <t>m</t>
  </si>
  <si>
    <t>853645190</t>
  </si>
  <si>
    <t>17</t>
  </si>
  <si>
    <t>767995101.S</t>
  </si>
  <si>
    <t>Montáž ostatných atypických kovových stavebných doplnkových konštrukcií do 5 kg</t>
  </si>
  <si>
    <t>-1074554294</t>
  </si>
  <si>
    <t>"4" 99,5*1,1</t>
  </si>
  <si>
    <t>"5" 28,6*1,1</t>
  </si>
  <si>
    <t>Súčet</t>
  </si>
  <si>
    <t>18</t>
  </si>
  <si>
    <t>767995102.S</t>
  </si>
  <si>
    <t>Montáž ostatných atypických kovových stavebných doplnkových konštrukcií nad 5 do 10 kg</t>
  </si>
  <si>
    <t>1915208515</t>
  </si>
  <si>
    <t>"1" 109,3*1,1</t>
  </si>
  <si>
    <t>"2" 203,5*1,1</t>
  </si>
  <si>
    <t>"3" 158,3*1,1</t>
  </si>
  <si>
    <t>"6" 112,1*1,1</t>
  </si>
  <si>
    <t>"7" 150,6*1,1</t>
  </si>
  <si>
    <t>19</t>
  </si>
  <si>
    <t>767995103.S</t>
  </si>
  <si>
    <t>Montáž ostatných atypických kovových stavebných doplnkových konštrukcií nad 10 do 20 kg</t>
  </si>
  <si>
    <t>-341208608</t>
  </si>
  <si>
    <t>5530001</t>
  </si>
  <si>
    <t>Oceľové konštrukcie - plechy 80/10, 220/10, 500/10</t>
  </si>
  <si>
    <t>-1481417536</t>
  </si>
  <si>
    <t>140,91+807,18+86,35</t>
  </si>
  <si>
    <t>21</t>
  </si>
  <si>
    <t>998767203.S</t>
  </si>
  <si>
    <t>Presun hmôt pre kovové stavebné doplnkové konštrukcie v objektoch výšky nad 12 do 24 m</t>
  </si>
  <si>
    <t>1661959026</t>
  </si>
  <si>
    <t>783</t>
  </si>
  <si>
    <t>Nátery</t>
  </si>
  <si>
    <t>22</t>
  </si>
  <si>
    <t>216904391.S</t>
  </si>
  <si>
    <t>Čistenie sila oceľovými kefami</t>
  </si>
  <si>
    <t>-1604501788</t>
  </si>
  <si>
    <t>23</t>
  </si>
  <si>
    <t>216903111</t>
  </si>
  <si>
    <t>Očistenie prúdom piesku (otryskanie) stien</t>
  </si>
  <si>
    <t>-224032096</t>
  </si>
  <si>
    <t>24</t>
  </si>
  <si>
    <t>783225400</t>
  </si>
  <si>
    <t xml:space="preserve">Nátery kov.konštr. ochranný 100µm - prevedenie  </t>
  </si>
  <si>
    <t>1501149824</t>
  </si>
  <si>
    <t>25</t>
  </si>
  <si>
    <t>449410002600.S</t>
  </si>
  <si>
    <t>Ochranný náter s odolnosťou  proti oteru a teplote min. do 150C Corroblock</t>
  </si>
  <si>
    <t>-687391085</t>
  </si>
  <si>
    <t>26</t>
  </si>
  <si>
    <t>783903811</t>
  </si>
  <si>
    <t>Odmastenie chemickými rozpúšťadlami</t>
  </si>
  <si>
    <t>-783776060</t>
  </si>
  <si>
    <t>27</t>
  </si>
  <si>
    <t>HZS000115.S</t>
  </si>
  <si>
    <t>Príplatok za stavebno montážne práce vykonávané priemyselným lezením (výškoví špecialisti) v rozsahu viac ako 8 hodín</t>
  </si>
  <si>
    <t>hod</t>
  </si>
  <si>
    <t>512</t>
  </si>
  <si>
    <t>-824370545</t>
  </si>
  <si>
    <t>Práce a dodávky M</t>
  </si>
  <si>
    <t>21-M</t>
  </si>
  <si>
    <t>Elektromontáže</t>
  </si>
  <si>
    <t>28</t>
  </si>
  <si>
    <t>210</t>
  </si>
  <si>
    <t>64</t>
  </si>
  <si>
    <t>-1727638807</t>
  </si>
  <si>
    <t xml:space="preserve">Výkaz výmer </t>
  </si>
  <si>
    <t>VÝKAZ VÝMER</t>
  </si>
  <si>
    <t>Zákazník : Odvoz a likvidácia odpadu a.s. Bratislava</t>
  </si>
  <si>
    <t>Názov projektu: Silo popola - Výmena sprievodných elektrických ohrevov</t>
  </si>
  <si>
    <t>Miesto: ZEVO Bratislava, Vlčie hrdlo 72, Bratislava</t>
  </si>
  <si>
    <t>Časť: Elektroinštalácia</t>
  </si>
  <si>
    <t>[ks, m, h od]</t>
  </si>
  <si>
    <t>Jednotková cena €</t>
  </si>
  <si>
    <t>Spolu €</t>
  </si>
  <si>
    <t>Výmena elektrických ohrevov na sile popolčeka</t>
  </si>
  <si>
    <t>Vyhrievacia slučka 25 EKL 1000; dl 80 m + SK; 2000W/400V</t>
  </si>
  <si>
    <t>ks</t>
  </si>
  <si>
    <t>Vyhrievacia slučka 25 EKL 0200; dl 185 m + SK; 4300W/400V</t>
  </si>
  <si>
    <t>Fixačná páska GRUFAST 10m</t>
  </si>
  <si>
    <t>Kapilárny termostat KRM do +300°C</t>
  </si>
  <si>
    <t>Káblová prechodka tepelnou izoláciou</t>
  </si>
  <si>
    <t>Páska Al do +150°C</t>
  </si>
  <si>
    <t>Krabica 07-5177-9098 IP65</t>
  </si>
  <si>
    <t>Hliníková fólia AlFol 0,045/500 mm</t>
  </si>
  <si>
    <t>Dodávka - vyhrievacie slučky a príslušenstvo</t>
  </si>
  <si>
    <t>Vypnutie a zaistenie prúdového obvodu pre el. ohrev, odpojenie rozvodu od siete, demontáž a likvidácia jestvujúceho elektro ohrevu a jeho častí</t>
  </si>
  <si>
    <t>Demontáž opotrebovaných častí a prístrojov - krabíc, konzol a termostatov</t>
  </si>
  <si>
    <t>Očistenie povrchu časti oceľového sila, vymeriavanie a montáž oceľových úložných a upevňovacích systémov pre vyhrievacie slučky bodovým zváraním</t>
  </si>
  <si>
    <t>Premeranie a kontrola slučiek pred montážou , montáž vyhrievacích slučiek do výkonu 30W/m, vertikálne pevné uloženie a tvarovanie slučiek na páske Grufast</t>
  </si>
  <si>
    <t>Vrstva vrchnej izolácie na vyhrievaciu slučku hliníkovou fóliou AlFol upevnenú pomocou Al pásky</t>
  </si>
  <si>
    <t>Montáž a zapojenie reglačných prvkov, kapilárnych termostatov, rozpojovacích krabíc MIX, káblových prechodiek s ukončením vodičov vykurovacích slučiek</t>
  </si>
  <si>
    <t>Pomocné práce výroby a podružných materiálov</t>
  </si>
  <si>
    <t>Prehliadka a kontrola napájacích rozvodov el ohrevov z rozvádzača RE0 1</t>
  </si>
  <si>
    <t>Fuknčné skúšky slučiek riadenými cez termostaty, uvedenie do prevádzky</t>
  </si>
  <si>
    <t>Aktualizácia dokumentácue, vypracovanie správy o vykonanej revízií</t>
  </si>
  <si>
    <t>Technické skúšky a sprievodná technická dokumentácia</t>
  </si>
  <si>
    <t>Spolu:</t>
  </si>
  <si>
    <t>Rekapitulácia:</t>
  </si>
  <si>
    <t>Dodávky</t>
  </si>
  <si>
    <t>Demontáž a montáž</t>
  </si>
  <si>
    <t>Technické skúšky a revízie</t>
  </si>
  <si>
    <t>VRN:</t>
  </si>
  <si>
    <t>Dopravné náklady</t>
  </si>
  <si>
    <t>Celková cena bez DPH</t>
  </si>
  <si>
    <t>DPH 20%</t>
  </si>
  <si>
    <t>Celková cena s DPH</t>
  </si>
  <si>
    <t xml:space="preserve">KRYCÍ LIST VÝKAZU VÝMER </t>
  </si>
  <si>
    <t xml:space="preserve">REKAPITULÁCIA VÝKAZU VÝMER </t>
  </si>
  <si>
    <t xml:space="preserve">Demontáž a montáž neelektrických častí technického zariadenia </t>
  </si>
  <si>
    <t>Elektroinštalácia podľa samostatného rozpočtu 
(hodnota záložka č. 2 , bunka F46- elektrické ohrevy)</t>
  </si>
  <si>
    <t xml:space="preserve">Príloha č. 2 a)- Výzvy na predkladanie ponúk </t>
  </si>
  <si>
    <t>Sanácia zásobného sila na nebezpečný odpad (NO)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</si>
</sst>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Arial CE"/>
      <family val="2"/>
    </font>
    <font>
      <b/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1"/>
      <color theme="1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37" fillId="0" borderId="27" xfId="0" applyFont="1" applyBorder="1"/>
    <xf numFmtId="0" fontId="0" fillId="0" borderId="29" xfId="0" applyBorder="1"/>
    <xf numFmtId="0" fontId="37" fillId="0" borderId="30" xfId="0" applyFont="1" applyBorder="1"/>
    <xf numFmtId="0" fontId="0" fillId="0" borderId="29" xfId="0" applyBorder="1" applyAlignment="1">
      <alignment horizontal="center" vertical="center"/>
    </xf>
    <xf numFmtId="0" fontId="37" fillId="6" borderId="30" xfId="0" applyFont="1" applyFill="1" applyBorder="1"/>
    <xf numFmtId="0" fontId="0" fillId="0" borderId="30" xfId="0" applyBorder="1" applyAlignment="1">
      <alignment wrapText="1"/>
    </xf>
    <xf numFmtId="0" fontId="37" fillId="0" borderId="30" xfId="0" applyFont="1" applyBorder="1" applyAlignment="1">
      <alignment wrapText="1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wrapText="1"/>
    </xf>
    <xf numFmtId="0" fontId="37" fillId="0" borderId="27" xfId="0" applyFont="1" applyBorder="1" applyAlignment="1">
      <alignment wrapText="1"/>
    </xf>
    <xf numFmtId="0" fontId="0" fillId="0" borderId="32" xfId="0" applyBorder="1"/>
    <xf numFmtId="0" fontId="0" fillId="0" borderId="38" xfId="0" applyBorder="1"/>
    <xf numFmtId="0" fontId="0" fillId="0" borderId="40" xfId="0" applyBorder="1"/>
    <xf numFmtId="0" fontId="37" fillId="0" borderId="41" xfId="0" applyFont="1" applyBorder="1" applyAlignment="1">
      <alignment wrapText="1"/>
    </xf>
    <xf numFmtId="0" fontId="0" fillId="0" borderId="44" xfId="0" applyBorder="1" applyAlignment="1">
      <alignment wrapText="1"/>
    </xf>
    <xf numFmtId="0" fontId="39" fillId="0" borderId="30" xfId="0" applyFont="1" applyBorder="1"/>
    <xf numFmtId="0" fontId="40" fillId="0" borderId="30" xfId="0" applyFont="1" applyBorder="1"/>
    <xf numFmtId="0" fontId="39" fillId="0" borderId="30" xfId="0" applyFont="1" applyBorder="1" applyAlignment="1">
      <alignment wrapText="1"/>
    </xf>
    <xf numFmtId="0" fontId="39" fillId="0" borderId="33" xfId="0" applyFont="1" applyBorder="1" applyAlignment="1">
      <alignment wrapText="1"/>
    </xf>
    <xf numFmtId="49" fontId="39" fillId="0" borderId="30" xfId="0" applyNumberFormat="1" applyFont="1" applyBorder="1" applyAlignment="1">
      <alignment wrapText="1"/>
    </xf>
    <xf numFmtId="0" fontId="39" fillId="0" borderId="0" xfId="0" applyFont="1"/>
    <xf numFmtId="4" fontId="39" fillId="0" borderId="0" xfId="0" applyNumberFormat="1" applyFont="1"/>
    <xf numFmtId="0" fontId="39" fillId="0" borderId="24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24" xfId="0" applyFont="1" applyBorder="1" applyAlignment="1">
      <alignment vertical="center" wrapText="1"/>
    </xf>
    <xf numFmtId="4" fontId="39" fillId="0" borderId="25" xfId="0" applyNumberFormat="1" applyFont="1" applyBorder="1" applyAlignment="1">
      <alignment vertical="center"/>
    </xf>
    <xf numFmtId="0" fontId="39" fillId="0" borderId="27" xfId="0" applyFont="1" applyBorder="1"/>
    <xf numFmtId="4" fontId="39" fillId="0" borderId="28" xfId="0" applyNumberFormat="1" applyFont="1" applyBorder="1"/>
    <xf numFmtId="4" fontId="39" fillId="0" borderId="31" xfId="0" applyNumberFormat="1" applyFont="1" applyBorder="1"/>
    <xf numFmtId="2" fontId="39" fillId="0" borderId="30" xfId="0" applyNumberFormat="1" applyFont="1" applyBorder="1" applyAlignment="1">
      <alignment horizontal="right" vertical="center"/>
    </xf>
    <xf numFmtId="0" fontId="39" fillId="0" borderId="30" xfId="0" applyFont="1" applyBorder="1" applyAlignment="1">
      <alignment horizontal="center" vertical="center"/>
    </xf>
    <xf numFmtId="2" fontId="39" fillId="6" borderId="30" xfId="0" applyNumberFormat="1" applyFont="1" applyFill="1" applyBorder="1" applyAlignment="1">
      <alignment horizontal="right" vertical="center"/>
    </xf>
    <xf numFmtId="0" fontId="39" fillId="6" borderId="30" xfId="0" applyFont="1" applyFill="1" applyBorder="1" applyAlignment="1">
      <alignment horizontal="center" vertical="center"/>
    </xf>
    <xf numFmtId="0" fontId="39" fillId="6" borderId="33" xfId="0" applyFont="1" applyFill="1" applyBorder="1" applyAlignment="1">
      <alignment horizontal="center" vertical="center"/>
    </xf>
    <xf numFmtId="2" fontId="39" fillId="0" borderId="27" xfId="0" applyNumberFormat="1" applyFont="1" applyBorder="1" applyAlignment="1">
      <alignment horizontal="right" vertical="center"/>
    </xf>
    <xf numFmtId="0" fontId="39" fillId="0" borderId="27" xfId="0" applyFont="1" applyBorder="1" applyAlignment="1">
      <alignment horizontal="center" vertical="center"/>
    </xf>
    <xf numFmtId="4" fontId="39" fillId="0" borderId="30" xfId="0" applyNumberFormat="1" applyFont="1" applyBorder="1"/>
    <xf numFmtId="2" fontId="39" fillId="0" borderId="33" xfId="0" applyNumberFormat="1" applyFont="1" applyBorder="1" applyAlignment="1">
      <alignment horizontal="right" vertical="center"/>
    </xf>
    <xf numFmtId="0" fontId="39" fillId="0" borderId="33" xfId="0" applyFont="1" applyBorder="1" applyAlignment="1">
      <alignment horizontal="center" vertical="center"/>
    </xf>
    <xf numFmtId="0" fontId="39" fillId="0" borderId="33" xfId="0" applyFont="1" applyBorder="1"/>
    <xf numFmtId="4" fontId="39" fillId="0" borderId="34" xfId="0" applyNumberFormat="1" applyFont="1" applyBorder="1"/>
    <xf numFmtId="2" fontId="39" fillId="0" borderId="42" xfId="0" applyNumberFormat="1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/>
    </xf>
    <xf numFmtId="0" fontId="39" fillId="0" borderId="42" xfId="0" applyFont="1" applyBorder="1"/>
    <xf numFmtId="0" fontId="39" fillId="0" borderId="45" xfId="0" applyFont="1" applyBorder="1"/>
    <xf numFmtId="4" fontId="39" fillId="0" borderId="46" xfId="0" applyNumberFormat="1" applyFont="1" applyBorder="1"/>
    <xf numFmtId="4" fontId="39" fillId="6" borderId="30" xfId="0" applyNumberFormat="1" applyFont="1" applyFill="1" applyBorder="1"/>
    <xf numFmtId="4" fontId="39" fillId="6" borderId="33" xfId="0" applyNumberFormat="1" applyFont="1" applyFill="1" applyBorder="1"/>
    <xf numFmtId="4" fontId="41" fillId="6" borderId="30" xfId="0" applyNumberFormat="1" applyFont="1" applyFill="1" applyBorder="1"/>
    <xf numFmtId="4" fontId="41" fillId="6" borderId="31" xfId="0" applyNumberFormat="1" applyFont="1" applyFill="1" applyBorder="1"/>
    <xf numFmtId="4" fontId="39" fillId="0" borderId="43" xfId="0" applyNumberFormat="1" applyFont="1" applyBorder="1"/>
    <xf numFmtId="0" fontId="0" fillId="0" borderId="50" xfId="0" applyBorder="1"/>
    <xf numFmtId="0" fontId="0" fillId="0" borderId="51" xfId="0" applyBorder="1" applyAlignment="1">
      <alignment wrapText="1"/>
    </xf>
    <xf numFmtId="0" fontId="39" fillId="0" borderId="52" xfId="0" applyFont="1" applyBorder="1"/>
    <xf numFmtId="4" fontId="39" fillId="0" borderId="53" xfId="0" applyNumberFormat="1" applyFont="1" applyBorder="1"/>
    <xf numFmtId="0" fontId="42" fillId="0" borderId="0" xfId="0" applyFont="1"/>
    <xf numFmtId="4" fontId="41" fillId="0" borderId="31" xfId="0" applyNumberFormat="1" applyFont="1" applyFill="1" applyBorder="1"/>
    <xf numFmtId="4" fontId="41" fillId="7" borderId="49" xfId="0" applyNumberFormat="1" applyFont="1" applyFill="1" applyBorder="1"/>
    <xf numFmtId="0" fontId="43" fillId="0" borderId="0" xfId="0" applyFont="1"/>
    <xf numFmtId="0" fontId="44" fillId="0" borderId="0" xfId="0" applyFont="1"/>
    <xf numFmtId="4" fontId="39" fillId="8" borderId="30" xfId="0" applyNumberFormat="1" applyFont="1" applyFill="1" applyBorder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7" fillId="0" borderId="36" xfId="0" applyFont="1" applyBorder="1" applyAlignment="1">
      <alignment horizontal="left" wrapText="1"/>
    </xf>
    <xf numFmtId="0" fontId="37" fillId="0" borderId="37" xfId="0" applyFont="1" applyBorder="1" applyAlignment="1">
      <alignment horizontal="left" wrapText="1"/>
    </xf>
    <xf numFmtId="0" fontId="37" fillId="7" borderId="39" xfId="0" applyFont="1" applyFill="1" applyBorder="1" applyAlignment="1">
      <alignment horizontal="left" wrapText="1"/>
    </xf>
    <xf numFmtId="0" fontId="37" fillId="7" borderId="0" xfId="0" applyFont="1" applyFill="1" applyAlignment="1">
      <alignment horizontal="left" wrapText="1"/>
    </xf>
    <xf numFmtId="0" fontId="37" fillId="7" borderId="0" xfId="0" applyFont="1" applyFill="1" applyBorder="1" applyAlignment="1">
      <alignment horizontal="left" wrapText="1"/>
    </xf>
    <xf numFmtId="0" fontId="37" fillId="6" borderId="47" xfId="0" applyFont="1" applyFill="1" applyBorder="1" applyAlignment="1">
      <alignment horizontal="center" wrapText="1"/>
    </xf>
    <xf numFmtId="0" fontId="37" fillId="6" borderId="48" xfId="0" applyFont="1" applyFill="1" applyBorder="1" applyAlignment="1">
      <alignment horizont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88" t="s">
        <v>5</v>
      </c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s="1" customFormat="1" ht="12" customHeight="1">
      <c r="B5" s="19"/>
      <c r="D5" s="23" t="s">
        <v>11</v>
      </c>
      <c r="K5" s="267" t="s">
        <v>12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R5" s="19"/>
      <c r="BE5" s="264" t="s">
        <v>13</v>
      </c>
      <c r="BS5" s="16" t="s">
        <v>6</v>
      </c>
    </row>
    <row r="6" spans="1:74" s="1" customFormat="1" ht="36.950000000000003" customHeight="1">
      <c r="B6" s="19"/>
      <c r="D6" s="25" t="s">
        <v>14</v>
      </c>
      <c r="K6" s="269" t="s">
        <v>15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R6" s="19"/>
      <c r="BE6" s="265"/>
      <c r="BS6" s="16" t="s">
        <v>6</v>
      </c>
    </row>
    <row r="7" spans="1:74" s="1" customFormat="1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265"/>
      <c r="BS7" s="16" t="s">
        <v>6</v>
      </c>
    </row>
    <row r="8" spans="1:74" s="1" customFormat="1" ht="12" customHeight="1">
      <c r="B8" s="19"/>
      <c r="D8" s="26" t="s">
        <v>18</v>
      </c>
      <c r="K8" s="24" t="s">
        <v>19</v>
      </c>
      <c r="AK8" s="26" t="s">
        <v>20</v>
      </c>
      <c r="AN8" s="27" t="s">
        <v>21</v>
      </c>
      <c r="AR8" s="19"/>
      <c r="BE8" s="265"/>
      <c r="BS8" s="16" t="s">
        <v>6</v>
      </c>
    </row>
    <row r="9" spans="1:74" s="1" customFormat="1" ht="14.45" customHeight="1">
      <c r="B9" s="19"/>
      <c r="AR9" s="19"/>
      <c r="BE9" s="265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65"/>
      <c r="BS10" s="16" t="s">
        <v>6</v>
      </c>
    </row>
    <row r="11" spans="1:74" s="1" customFormat="1" ht="18.399999999999999" customHeight="1">
      <c r="B11" s="19"/>
      <c r="E11" s="24" t="s">
        <v>19</v>
      </c>
      <c r="AK11" s="26" t="s">
        <v>24</v>
      </c>
      <c r="AN11" s="24" t="s">
        <v>1</v>
      </c>
      <c r="AR11" s="19"/>
      <c r="BE11" s="265"/>
      <c r="BS11" s="16" t="s">
        <v>6</v>
      </c>
    </row>
    <row r="12" spans="1:74" s="1" customFormat="1" ht="6.95" customHeight="1">
      <c r="B12" s="19"/>
      <c r="AR12" s="19"/>
      <c r="BE12" s="265"/>
      <c r="BS12" s="16" t="s">
        <v>6</v>
      </c>
    </row>
    <row r="13" spans="1:74" s="1" customFormat="1" ht="12" customHeight="1">
      <c r="B13" s="19"/>
      <c r="D13" s="26" t="s">
        <v>25</v>
      </c>
      <c r="AK13" s="26" t="s">
        <v>23</v>
      </c>
      <c r="AN13" s="28" t="s">
        <v>26</v>
      </c>
      <c r="AR13" s="19"/>
      <c r="BE13" s="265"/>
      <c r="BS13" s="16" t="s">
        <v>6</v>
      </c>
    </row>
    <row r="14" spans="1:74" ht="12.75">
      <c r="B14" s="19"/>
      <c r="E14" s="270" t="s">
        <v>26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6" t="s">
        <v>24</v>
      </c>
      <c r="AN14" s="28" t="s">
        <v>26</v>
      </c>
      <c r="AR14" s="19"/>
      <c r="BE14" s="265"/>
      <c r="BS14" s="16" t="s">
        <v>6</v>
      </c>
    </row>
    <row r="15" spans="1:74" s="1" customFormat="1" ht="6.95" customHeight="1">
      <c r="B15" s="19"/>
      <c r="AR15" s="19"/>
      <c r="BE15" s="265"/>
      <c r="BS15" s="16" t="s">
        <v>3</v>
      </c>
    </row>
    <row r="16" spans="1:74" s="1" customFormat="1" ht="12" customHeight="1">
      <c r="B16" s="19"/>
      <c r="D16" s="26" t="s">
        <v>27</v>
      </c>
      <c r="AK16" s="26" t="s">
        <v>23</v>
      </c>
      <c r="AN16" s="24" t="s">
        <v>1</v>
      </c>
      <c r="AR16" s="19"/>
      <c r="BE16" s="265"/>
      <c r="BS16" s="16" t="s">
        <v>3</v>
      </c>
    </row>
    <row r="17" spans="1:71" s="1" customFormat="1" ht="18.399999999999999" customHeight="1">
      <c r="B17" s="19"/>
      <c r="E17" s="24" t="s">
        <v>28</v>
      </c>
      <c r="AK17" s="26" t="s">
        <v>24</v>
      </c>
      <c r="AN17" s="24" t="s">
        <v>1</v>
      </c>
      <c r="AR17" s="19"/>
      <c r="BE17" s="265"/>
      <c r="BS17" s="16" t="s">
        <v>29</v>
      </c>
    </row>
    <row r="18" spans="1:71" s="1" customFormat="1" ht="6.95" customHeight="1">
      <c r="B18" s="19"/>
      <c r="AR18" s="19"/>
      <c r="BE18" s="265"/>
      <c r="BS18" s="16" t="s">
        <v>30</v>
      </c>
    </row>
    <row r="19" spans="1:71" s="1" customFormat="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65"/>
      <c r="BS19" s="16" t="s">
        <v>30</v>
      </c>
    </row>
    <row r="20" spans="1:71" s="1" customFormat="1" ht="18.399999999999999" customHeight="1">
      <c r="B20" s="19"/>
      <c r="E20" s="24" t="s">
        <v>32</v>
      </c>
      <c r="AK20" s="26" t="s">
        <v>24</v>
      </c>
      <c r="AN20" s="24" t="s">
        <v>1</v>
      </c>
      <c r="AR20" s="19"/>
      <c r="BE20" s="265"/>
      <c r="BS20" s="16" t="s">
        <v>29</v>
      </c>
    </row>
    <row r="21" spans="1:71" s="1" customFormat="1" ht="6.95" customHeight="1">
      <c r="B21" s="19"/>
      <c r="AR21" s="19"/>
      <c r="BE21" s="265"/>
    </row>
    <row r="22" spans="1:71" s="1" customFormat="1" ht="12" customHeight="1">
      <c r="B22" s="19"/>
      <c r="D22" s="26" t="s">
        <v>33</v>
      </c>
      <c r="AR22" s="19"/>
      <c r="BE22" s="265"/>
    </row>
    <row r="23" spans="1:71" s="1" customFormat="1" ht="16.5" customHeight="1">
      <c r="B23" s="19"/>
      <c r="E23" s="272" t="s">
        <v>1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R23" s="19"/>
      <c r="BE23" s="265"/>
    </row>
    <row r="24" spans="1:71" s="1" customFormat="1" ht="6.95" customHeight="1">
      <c r="B24" s="19"/>
      <c r="AR24" s="19"/>
      <c r="BE24" s="265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65"/>
    </row>
    <row r="26" spans="1:71" s="2" customFormat="1" ht="25.9" customHeight="1">
      <c r="A26" s="31"/>
      <c r="B26" s="32"/>
      <c r="C26" s="31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3">
        <f>ROUND(AG94,2)</f>
        <v>0</v>
      </c>
      <c r="AL26" s="274"/>
      <c r="AM26" s="274"/>
      <c r="AN26" s="274"/>
      <c r="AO26" s="274"/>
      <c r="AP26" s="31"/>
      <c r="AQ26" s="31"/>
      <c r="AR26" s="32"/>
      <c r="BE26" s="265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65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75" t="s">
        <v>35</v>
      </c>
      <c r="M28" s="275"/>
      <c r="N28" s="275"/>
      <c r="O28" s="275"/>
      <c r="P28" s="275"/>
      <c r="Q28" s="31"/>
      <c r="R28" s="31"/>
      <c r="S28" s="31"/>
      <c r="T28" s="31"/>
      <c r="U28" s="31"/>
      <c r="V28" s="31"/>
      <c r="W28" s="275" t="s">
        <v>36</v>
      </c>
      <c r="X28" s="275"/>
      <c r="Y28" s="275"/>
      <c r="Z28" s="275"/>
      <c r="AA28" s="275"/>
      <c r="AB28" s="275"/>
      <c r="AC28" s="275"/>
      <c r="AD28" s="275"/>
      <c r="AE28" s="275"/>
      <c r="AF28" s="31"/>
      <c r="AG28" s="31"/>
      <c r="AH28" s="31"/>
      <c r="AI28" s="31"/>
      <c r="AJ28" s="31"/>
      <c r="AK28" s="275" t="s">
        <v>37</v>
      </c>
      <c r="AL28" s="275"/>
      <c r="AM28" s="275"/>
      <c r="AN28" s="275"/>
      <c r="AO28" s="275"/>
      <c r="AP28" s="31"/>
      <c r="AQ28" s="31"/>
      <c r="AR28" s="32"/>
      <c r="BE28" s="265"/>
    </row>
    <row r="29" spans="1:71" s="3" customFormat="1" ht="14.45" customHeight="1">
      <c r="B29" s="36"/>
      <c r="D29" s="26" t="s">
        <v>38</v>
      </c>
      <c r="F29" s="26" t="s">
        <v>39</v>
      </c>
      <c r="L29" s="278">
        <v>0.2</v>
      </c>
      <c r="M29" s="277"/>
      <c r="N29" s="277"/>
      <c r="O29" s="277"/>
      <c r="P29" s="277"/>
      <c r="W29" s="276">
        <f>ROUND(AZ94, 2)</f>
        <v>0</v>
      </c>
      <c r="X29" s="277"/>
      <c r="Y29" s="277"/>
      <c r="Z29" s="277"/>
      <c r="AA29" s="277"/>
      <c r="AB29" s="277"/>
      <c r="AC29" s="277"/>
      <c r="AD29" s="277"/>
      <c r="AE29" s="277"/>
      <c r="AK29" s="276">
        <f>ROUND(AV94, 2)</f>
        <v>0</v>
      </c>
      <c r="AL29" s="277"/>
      <c r="AM29" s="277"/>
      <c r="AN29" s="277"/>
      <c r="AO29" s="277"/>
      <c r="AR29" s="36"/>
      <c r="BE29" s="266"/>
    </row>
    <row r="30" spans="1:71" s="3" customFormat="1" ht="14.45" customHeight="1">
      <c r="B30" s="36"/>
      <c r="F30" s="26" t="s">
        <v>40</v>
      </c>
      <c r="L30" s="278">
        <v>0.2</v>
      </c>
      <c r="M30" s="277"/>
      <c r="N30" s="277"/>
      <c r="O30" s="277"/>
      <c r="P30" s="277"/>
      <c r="W30" s="276">
        <f>ROUND(BA94, 2)</f>
        <v>0</v>
      </c>
      <c r="X30" s="277"/>
      <c r="Y30" s="277"/>
      <c r="Z30" s="277"/>
      <c r="AA30" s="277"/>
      <c r="AB30" s="277"/>
      <c r="AC30" s="277"/>
      <c r="AD30" s="277"/>
      <c r="AE30" s="277"/>
      <c r="AK30" s="276">
        <f>ROUND(AW94, 2)</f>
        <v>0</v>
      </c>
      <c r="AL30" s="277"/>
      <c r="AM30" s="277"/>
      <c r="AN30" s="277"/>
      <c r="AO30" s="277"/>
      <c r="AR30" s="36"/>
      <c r="BE30" s="266"/>
    </row>
    <row r="31" spans="1:71" s="3" customFormat="1" ht="14.45" hidden="1" customHeight="1">
      <c r="B31" s="36"/>
      <c r="F31" s="26" t="s">
        <v>41</v>
      </c>
      <c r="L31" s="278">
        <v>0.2</v>
      </c>
      <c r="M31" s="277"/>
      <c r="N31" s="277"/>
      <c r="O31" s="277"/>
      <c r="P31" s="277"/>
      <c r="W31" s="276">
        <f>ROUND(BB94, 2)</f>
        <v>0</v>
      </c>
      <c r="X31" s="277"/>
      <c r="Y31" s="277"/>
      <c r="Z31" s="277"/>
      <c r="AA31" s="277"/>
      <c r="AB31" s="277"/>
      <c r="AC31" s="277"/>
      <c r="AD31" s="277"/>
      <c r="AE31" s="277"/>
      <c r="AK31" s="276">
        <v>0</v>
      </c>
      <c r="AL31" s="277"/>
      <c r="AM31" s="277"/>
      <c r="AN31" s="277"/>
      <c r="AO31" s="277"/>
      <c r="AR31" s="36"/>
      <c r="BE31" s="266"/>
    </row>
    <row r="32" spans="1:71" s="3" customFormat="1" ht="14.45" hidden="1" customHeight="1">
      <c r="B32" s="36"/>
      <c r="F32" s="26" t="s">
        <v>42</v>
      </c>
      <c r="L32" s="278">
        <v>0.2</v>
      </c>
      <c r="M32" s="277"/>
      <c r="N32" s="277"/>
      <c r="O32" s="277"/>
      <c r="P32" s="277"/>
      <c r="W32" s="276">
        <f>ROUND(BC94, 2)</f>
        <v>0</v>
      </c>
      <c r="X32" s="277"/>
      <c r="Y32" s="277"/>
      <c r="Z32" s="277"/>
      <c r="AA32" s="277"/>
      <c r="AB32" s="277"/>
      <c r="AC32" s="277"/>
      <c r="AD32" s="277"/>
      <c r="AE32" s="277"/>
      <c r="AK32" s="276">
        <v>0</v>
      </c>
      <c r="AL32" s="277"/>
      <c r="AM32" s="277"/>
      <c r="AN32" s="277"/>
      <c r="AO32" s="277"/>
      <c r="AR32" s="36"/>
      <c r="BE32" s="266"/>
    </row>
    <row r="33" spans="1:57" s="3" customFormat="1" ht="14.45" hidden="1" customHeight="1">
      <c r="B33" s="36"/>
      <c r="F33" s="26" t="s">
        <v>43</v>
      </c>
      <c r="L33" s="278">
        <v>0</v>
      </c>
      <c r="M33" s="277"/>
      <c r="N33" s="277"/>
      <c r="O33" s="277"/>
      <c r="P33" s="277"/>
      <c r="W33" s="276">
        <f>ROUND(BD94, 2)</f>
        <v>0</v>
      </c>
      <c r="X33" s="277"/>
      <c r="Y33" s="277"/>
      <c r="Z33" s="277"/>
      <c r="AA33" s="277"/>
      <c r="AB33" s="277"/>
      <c r="AC33" s="277"/>
      <c r="AD33" s="277"/>
      <c r="AE33" s="277"/>
      <c r="AK33" s="276">
        <v>0</v>
      </c>
      <c r="AL33" s="277"/>
      <c r="AM33" s="277"/>
      <c r="AN33" s="277"/>
      <c r="AO33" s="277"/>
      <c r="AR33" s="36"/>
      <c r="BE33" s="266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65"/>
    </row>
    <row r="35" spans="1:57" s="2" customFormat="1" ht="25.9" customHeight="1">
      <c r="A35" s="31"/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81" t="s">
        <v>46</v>
      </c>
      <c r="Y35" s="282"/>
      <c r="Z35" s="282"/>
      <c r="AA35" s="282"/>
      <c r="AB35" s="282"/>
      <c r="AC35" s="39"/>
      <c r="AD35" s="39"/>
      <c r="AE35" s="39"/>
      <c r="AF35" s="39"/>
      <c r="AG35" s="39"/>
      <c r="AH35" s="39"/>
      <c r="AI35" s="39"/>
      <c r="AJ35" s="39"/>
      <c r="AK35" s="283">
        <f>SUM(AK26:AK33)</f>
        <v>0</v>
      </c>
      <c r="AL35" s="282"/>
      <c r="AM35" s="282"/>
      <c r="AN35" s="282"/>
      <c r="AO35" s="284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49</v>
      </c>
      <c r="AI60" s="34"/>
      <c r="AJ60" s="34"/>
      <c r="AK60" s="34"/>
      <c r="AL60" s="34"/>
      <c r="AM60" s="44" t="s">
        <v>50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52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49</v>
      </c>
      <c r="AI75" s="34"/>
      <c r="AJ75" s="34"/>
      <c r="AK75" s="34"/>
      <c r="AL75" s="34"/>
      <c r="AM75" s="44" t="s">
        <v>50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0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0" s="2" customFormat="1" ht="24.95" customHeight="1">
      <c r="A82" s="31"/>
      <c r="B82" s="32"/>
      <c r="C82" s="20" t="s">
        <v>53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0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0" s="4" customFormat="1" ht="12" customHeight="1">
      <c r="B84" s="50"/>
      <c r="C84" s="26" t="s">
        <v>11</v>
      </c>
      <c r="L84" s="4" t="str">
        <f>K5</f>
        <v>20/58</v>
      </c>
      <c r="AR84" s="50"/>
    </row>
    <row r="85" spans="1:90" s="5" customFormat="1" ht="36.950000000000003" customHeight="1">
      <c r="B85" s="51"/>
      <c r="C85" s="52" t="s">
        <v>14</v>
      </c>
      <c r="L85" s="294" t="str">
        <f>K6</f>
        <v>Sanácia zásobného sila na nebezpečný odpad</v>
      </c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R85" s="51"/>
    </row>
    <row r="86" spans="1:90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0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296" t="str">
        <f>IF(AN8= "","",AN8)</f>
        <v>29. 1. 2021</v>
      </c>
      <c r="AN87" s="296"/>
      <c r="AO87" s="31"/>
      <c r="AP87" s="31"/>
      <c r="AQ87" s="31"/>
      <c r="AR87" s="32"/>
      <c r="BE87" s="31"/>
    </row>
    <row r="88" spans="1:90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0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27</v>
      </c>
      <c r="AJ89" s="31"/>
      <c r="AK89" s="31"/>
      <c r="AL89" s="31"/>
      <c r="AM89" s="297" t="str">
        <f>IF(E17="","",E17)</f>
        <v>ERBY statika stavieb s.r.o.</v>
      </c>
      <c r="AN89" s="298"/>
      <c r="AO89" s="298"/>
      <c r="AP89" s="298"/>
      <c r="AQ89" s="31"/>
      <c r="AR89" s="32"/>
      <c r="AS89" s="299" t="s">
        <v>54</v>
      </c>
      <c r="AT89" s="300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0" s="2" customFormat="1" ht="15.2" customHeight="1">
      <c r="A90" s="31"/>
      <c r="B90" s="32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31</v>
      </c>
      <c r="AJ90" s="31"/>
      <c r="AK90" s="31"/>
      <c r="AL90" s="31"/>
      <c r="AM90" s="297" t="str">
        <f>IF(E20="","",E20)</f>
        <v>Ing. Románeková</v>
      </c>
      <c r="AN90" s="298"/>
      <c r="AO90" s="298"/>
      <c r="AP90" s="298"/>
      <c r="AQ90" s="31"/>
      <c r="AR90" s="32"/>
      <c r="AS90" s="301"/>
      <c r="AT90" s="302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0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301"/>
      <c r="AT91" s="302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0" s="2" customFormat="1" ht="29.25" customHeight="1">
      <c r="A92" s="31"/>
      <c r="B92" s="32"/>
      <c r="C92" s="289" t="s">
        <v>55</v>
      </c>
      <c r="D92" s="290"/>
      <c r="E92" s="290"/>
      <c r="F92" s="290"/>
      <c r="G92" s="290"/>
      <c r="H92" s="59"/>
      <c r="I92" s="291" t="s">
        <v>56</v>
      </c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2" t="s">
        <v>57</v>
      </c>
      <c r="AH92" s="290"/>
      <c r="AI92" s="290"/>
      <c r="AJ92" s="290"/>
      <c r="AK92" s="290"/>
      <c r="AL92" s="290"/>
      <c r="AM92" s="290"/>
      <c r="AN92" s="291" t="s">
        <v>58</v>
      </c>
      <c r="AO92" s="290"/>
      <c r="AP92" s="293"/>
      <c r="AQ92" s="60" t="s">
        <v>59</v>
      </c>
      <c r="AR92" s="32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  <c r="BE92" s="31"/>
    </row>
    <row r="93" spans="1:90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0" s="6" customFormat="1" ht="32.450000000000003" customHeight="1">
      <c r="B94" s="67"/>
      <c r="C94" s="68" t="s">
        <v>72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86">
        <f>ROUND(AG95,2)</f>
        <v>0</v>
      </c>
      <c r="AH94" s="286"/>
      <c r="AI94" s="286"/>
      <c r="AJ94" s="286"/>
      <c r="AK94" s="286"/>
      <c r="AL94" s="286"/>
      <c r="AM94" s="286"/>
      <c r="AN94" s="287">
        <f>SUM(AG94,AT94)</f>
        <v>0</v>
      </c>
      <c r="AO94" s="287"/>
      <c r="AP94" s="287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73</v>
      </c>
      <c r="BT94" s="76" t="s">
        <v>74</v>
      </c>
      <c r="BV94" s="76" t="s">
        <v>75</v>
      </c>
      <c r="BW94" s="76" t="s">
        <v>4</v>
      </c>
      <c r="BX94" s="76" t="s">
        <v>76</v>
      </c>
      <c r="CL94" s="76" t="s">
        <v>1</v>
      </c>
    </row>
    <row r="95" spans="1:90" s="7" customFormat="1" ht="24.75" customHeight="1">
      <c r="A95" s="77" t="s">
        <v>77</v>
      </c>
      <c r="B95" s="78"/>
      <c r="C95" s="79"/>
      <c r="D95" s="285" t="s">
        <v>12</v>
      </c>
      <c r="E95" s="285"/>
      <c r="F95" s="285"/>
      <c r="G95" s="285"/>
      <c r="H95" s="285"/>
      <c r="I95" s="80"/>
      <c r="J95" s="285" t="s">
        <v>15</v>
      </c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79">
        <f>'20-58 - Sanácia zásobného...'!J30</f>
        <v>0</v>
      </c>
      <c r="AH95" s="280"/>
      <c r="AI95" s="280"/>
      <c r="AJ95" s="280"/>
      <c r="AK95" s="280"/>
      <c r="AL95" s="280"/>
      <c r="AM95" s="280"/>
      <c r="AN95" s="279">
        <f>SUM(AG95,AT95)</f>
        <v>0</v>
      </c>
      <c r="AO95" s="280"/>
      <c r="AP95" s="280"/>
      <c r="AQ95" s="81" t="s">
        <v>78</v>
      </c>
      <c r="AR95" s="78"/>
      <c r="AS95" s="82">
        <v>0</v>
      </c>
      <c r="AT95" s="83">
        <f>ROUND(SUM(AV95:AW95),2)</f>
        <v>0</v>
      </c>
      <c r="AU95" s="84">
        <f>'20-58 - Sanácia zásobného...'!P131</f>
        <v>0</v>
      </c>
      <c r="AV95" s="83">
        <f>'20-58 - Sanácia zásobného...'!J33</f>
        <v>0</v>
      </c>
      <c r="AW95" s="83">
        <f>'20-58 - Sanácia zásobného...'!J34</f>
        <v>0</v>
      </c>
      <c r="AX95" s="83">
        <f>'20-58 - Sanácia zásobného...'!J35</f>
        <v>0</v>
      </c>
      <c r="AY95" s="83">
        <f>'20-58 - Sanácia zásobného...'!J36</f>
        <v>0</v>
      </c>
      <c r="AZ95" s="83">
        <f>'20-58 - Sanácia zásobného...'!F33</f>
        <v>0</v>
      </c>
      <c r="BA95" s="83">
        <f>'20-58 - Sanácia zásobného...'!F34</f>
        <v>0</v>
      </c>
      <c r="BB95" s="83">
        <f>'20-58 - Sanácia zásobného...'!F35</f>
        <v>0</v>
      </c>
      <c r="BC95" s="83">
        <f>'20-58 - Sanácia zásobného...'!F36</f>
        <v>0</v>
      </c>
      <c r="BD95" s="85">
        <f>'20-58 - Sanácia zásobného...'!F37</f>
        <v>0</v>
      </c>
      <c r="BT95" s="86" t="s">
        <v>79</v>
      </c>
      <c r="BU95" s="86" t="s">
        <v>80</v>
      </c>
      <c r="BV95" s="86" t="s">
        <v>75</v>
      </c>
      <c r="BW95" s="86" t="s">
        <v>4</v>
      </c>
      <c r="BX95" s="86" t="s">
        <v>76</v>
      </c>
      <c r="CL95" s="86" t="s">
        <v>1</v>
      </c>
    </row>
    <row r="96" spans="1:90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-58 - Sanácia zásobnéh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6"/>
  <sheetViews>
    <sheetView showGridLines="0" workbookViewId="0">
      <selection activeCell="W121" sqref="W12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H2" s="262"/>
      <c r="I2" s="261"/>
      <c r="L2" s="288" t="s">
        <v>5</v>
      </c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6" t="s">
        <v>4</v>
      </c>
    </row>
    <row r="3" spans="1:46" s="1" customFormat="1" ht="6.7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1:46" s="1" customFormat="1" ht="24.95" customHeight="1">
      <c r="B4" s="19"/>
      <c r="D4" s="20" t="s">
        <v>312</v>
      </c>
      <c r="H4" s="262" t="s">
        <v>316</v>
      </c>
      <c r="L4" s="19"/>
      <c r="M4" s="87" t="s">
        <v>9</v>
      </c>
      <c r="AT4" s="16" t="s">
        <v>3</v>
      </c>
    </row>
    <row r="5" spans="1:46" s="1" customFormat="1" ht="6.95" customHeight="1">
      <c r="B5" s="19"/>
      <c r="L5" s="19"/>
    </row>
    <row r="6" spans="1:46" s="2" customFormat="1" ht="12" customHeight="1">
      <c r="A6" s="31"/>
      <c r="B6" s="32"/>
      <c r="C6" s="31"/>
      <c r="D6" s="26" t="s">
        <v>14</v>
      </c>
      <c r="E6" s="31"/>
      <c r="F6" s="31"/>
      <c r="G6" s="31"/>
      <c r="H6" s="31"/>
      <c r="I6" s="31"/>
      <c r="J6" s="31"/>
      <c r="K6" s="31"/>
      <c r="L6" s="4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2"/>
      <c r="C7" s="31"/>
      <c r="D7" s="31"/>
      <c r="E7" s="294" t="s">
        <v>317</v>
      </c>
      <c r="F7" s="303"/>
      <c r="G7" s="303"/>
      <c r="H7" s="303"/>
      <c r="I7" s="31"/>
      <c r="J7" s="31"/>
      <c r="K7" s="31"/>
      <c r="L7" s="4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2"/>
      <c r="C9" s="31"/>
      <c r="D9" s="26" t="s">
        <v>16</v>
      </c>
      <c r="E9" s="31"/>
      <c r="F9" s="24" t="s">
        <v>1</v>
      </c>
      <c r="G9" s="31"/>
      <c r="H9" s="31"/>
      <c r="I9" s="26" t="s">
        <v>17</v>
      </c>
      <c r="J9" s="24" t="s">
        <v>1</v>
      </c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2"/>
      <c r="C10" s="31"/>
      <c r="D10" s="26" t="s">
        <v>18</v>
      </c>
      <c r="E10" s="31"/>
      <c r="F10" s="24" t="s">
        <v>19</v>
      </c>
      <c r="G10" s="31"/>
      <c r="H10" s="31"/>
      <c r="I10" s="26" t="s">
        <v>20</v>
      </c>
      <c r="J10" s="54" t="str">
        <f>'Rekapitulácia stavby'!AN8</f>
        <v>29. 1. 2021</v>
      </c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22</v>
      </c>
      <c r="E12" s="31"/>
      <c r="F12" s="31"/>
      <c r="G12" s="31"/>
      <c r="H12" s="31"/>
      <c r="I12" s="26" t="s">
        <v>23</v>
      </c>
      <c r="J12" s="24" t="str">
        <f>IF('Rekapitulácia stavby'!AN10="","",'Rekapitulácia stavby'!AN10)</f>
        <v/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2"/>
      <c r="C13" s="31"/>
      <c r="D13" s="31"/>
      <c r="E13" s="24" t="str">
        <f>IF('Rekapitulácia stavby'!E11="","",'Rekapitulácia stavby'!E11)</f>
        <v xml:space="preserve"> </v>
      </c>
      <c r="F13" s="31"/>
      <c r="G13" s="31"/>
      <c r="H13" s="31"/>
      <c r="I13" s="26" t="s">
        <v>24</v>
      </c>
      <c r="J13" s="24" t="str">
        <f>IF('Rekapitulácia stavby'!AN11="","",'Rekapitulácia stavby'!AN11)</f>
        <v/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2"/>
      <c r="C15" s="31"/>
      <c r="D15" s="26" t="s">
        <v>25</v>
      </c>
      <c r="E15" s="31"/>
      <c r="F15" s="31"/>
      <c r="G15" s="31"/>
      <c r="H15" s="31"/>
      <c r="I15" s="26" t="s">
        <v>23</v>
      </c>
      <c r="J15" s="27" t="str">
        <f>'Rekapitulácia stavby'!AN13</f>
        <v>Vyplň údaj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2"/>
      <c r="C16" s="31"/>
      <c r="D16" s="31"/>
      <c r="E16" s="304" t="str">
        <f>'Rekapitulácia stavby'!E14</f>
        <v>Vyplň údaj</v>
      </c>
      <c r="F16" s="267"/>
      <c r="G16" s="267"/>
      <c r="H16" s="267"/>
      <c r="I16" s="26" t="s">
        <v>24</v>
      </c>
      <c r="J16" s="27" t="str">
        <f>'Rekapitulácia stavby'!AN14</f>
        <v>Vyplň údaj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27</v>
      </c>
      <c r="E18" s="31"/>
      <c r="F18" s="31"/>
      <c r="G18" s="31"/>
      <c r="H18" s="31"/>
      <c r="I18" s="26" t="s">
        <v>23</v>
      </c>
      <c r="J18" s="24" t="s">
        <v>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28</v>
      </c>
      <c r="F19" s="31"/>
      <c r="G19" s="31"/>
      <c r="H19" s="31"/>
      <c r="I19" s="26" t="s">
        <v>24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31</v>
      </c>
      <c r="E21" s="31"/>
      <c r="F21" s="31"/>
      <c r="G21" s="31"/>
      <c r="H21" s="31"/>
      <c r="I21" s="26" t="s">
        <v>23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32</v>
      </c>
      <c r="F22" s="31"/>
      <c r="G22" s="31"/>
      <c r="H22" s="31"/>
      <c r="I22" s="26" t="s">
        <v>24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33</v>
      </c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88"/>
      <c r="B25" s="89"/>
      <c r="C25" s="88"/>
      <c r="D25" s="88"/>
      <c r="E25" s="272" t="s">
        <v>1</v>
      </c>
      <c r="F25" s="272"/>
      <c r="G25" s="272"/>
      <c r="H25" s="272"/>
      <c r="I25" s="88"/>
      <c r="J25" s="88"/>
      <c r="K25" s="88"/>
      <c r="L25" s="90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65"/>
      <c r="E27" s="65"/>
      <c r="F27" s="65"/>
      <c r="G27" s="65"/>
      <c r="H27" s="65"/>
      <c r="I27" s="65"/>
      <c r="J27" s="65"/>
      <c r="K27" s="65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4.45" customHeight="1">
      <c r="A28" s="31"/>
      <c r="B28" s="32"/>
      <c r="C28" s="31"/>
      <c r="D28" s="24" t="s">
        <v>81</v>
      </c>
      <c r="E28" s="31"/>
      <c r="F28" s="31"/>
      <c r="G28" s="31"/>
      <c r="H28" s="31"/>
      <c r="I28" s="31"/>
      <c r="J28" s="91">
        <f>J94</f>
        <v>0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14.45" customHeight="1">
      <c r="A29" s="31"/>
      <c r="B29" s="32"/>
      <c r="C29" s="31"/>
      <c r="D29" s="92" t="s">
        <v>82</v>
      </c>
      <c r="E29" s="31"/>
      <c r="F29" s="31"/>
      <c r="G29" s="31"/>
      <c r="H29" s="31"/>
      <c r="I29" s="31"/>
      <c r="J29" s="91">
        <f>J106</f>
        <v>0</v>
      </c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3" t="s">
        <v>34</v>
      </c>
      <c r="E30" s="31"/>
      <c r="F30" s="31"/>
      <c r="G30" s="31"/>
      <c r="H30" s="31"/>
      <c r="I30" s="31"/>
      <c r="J30" s="70">
        <f>ROUND(J28 + J29,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4" t="s">
        <v>38</v>
      </c>
      <c r="E33" s="26" t="s">
        <v>39</v>
      </c>
      <c r="F33" s="95">
        <f>ROUND((SUM(BE106:BE113) + SUM(BE131:BE185)),  2)</f>
        <v>0</v>
      </c>
      <c r="G33" s="31"/>
      <c r="H33" s="31"/>
      <c r="I33" s="96">
        <v>0.2</v>
      </c>
      <c r="J33" s="95">
        <f>ROUND(((SUM(BE106:BE113) + SUM(BE131:BE185))*I33),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5">
        <f>ROUND((SUM(BF106:BF113) + SUM(BF131:BF185)),  2)</f>
        <v>0</v>
      </c>
      <c r="G34" s="31"/>
      <c r="H34" s="31"/>
      <c r="I34" s="96">
        <v>0.2</v>
      </c>
      <c r="J34" s="95">
        <f>ROUND(((SUM(BF106:BF113) + SUM(BF131:BF185))*I34),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5">
        <f>ROUND((SUM(BG106:BG113) + SUM(BG131:BG185)),  2)</f>
        <v>0</v>
      </c>
      <c r="G35" s="31"/>
      <c r="H35" s="31"/>
      <c r="I35" s="96">
        <v>0.2</v>
      </c>
      <c r="J35" s="95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5">
        <f>ROUND((SUM(BH106:BH113) + SUM(BH131:BH185)),  2)</f>
        <v>0</v>
      </c>
      <c r="G36" s="31"/>
      <c r="H36" s="31"/>
      <c r="I36" s="96">
        <v>0.2</v>
      </c>
      <c r="J36" s="95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5">
        <f>ROUND((SUM(BI106:BI113) + SUM(BI131:BI185)),  2)</f>
        <v>0</v>
      </c>
      <c r="G37" s="31"/>
      <c r="H37" s="31"/>
      <c r="I37" s="96">
        <v>0</v>
      </c>
      <c r="J37" s="95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97"/>
      <c r="D39" s="98" t="s">
        <v>44</v>
      </c>
      <c r="E39" s="59"/>
      <c r="F39" s="59"/>
      <c r="G39" s="99" t="s">
        <v>45</v>
      </c>
      <c r="H39" s="100" t="s">
        <v>46</v>
      </c>
      <c r="I39" s="59"/>
      <c r="J39" s="101">
        <f>SUM(J30:J37)</f>
        <v>0</v>
      </c>
      <c r="K39" s="102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25" customHeight="1">
      <c r="B42" s="19"/>
      <c r="L42" s="19"/>
    </row>
    <row r="43" spans="1:31" s="1" customFormat="1" ht="14.2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3" t="s">
        <v>50</v>
      </c>
      <c r="G61" s="44" t="s">
        <v>49</v>
      </c>
      <c r="H61" s="34"/>
      <c r="I61" s="34"/>
      <c r="J61" s="104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3" t="s">
        <v>50</v>
      </c>
      <c r="G76" s="44" t="s">
        <v>49</v>
      </c>
      <c r="H76" s="34"/>
      <c r="I76" s="34"/>
      <c r="J76" s="104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313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94" t="str">
        <f>E7</f>
        <v>Sanácia zásobného sila na nebezpečný odpad (NO)</v>
      </c>
      <c r="F85" s="303"/>
      <c r="G85" s="303"/>
      <c r="H85" s="30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18</v>
      </c>
      <c r="D87" s="31"/>
      <c r="E87" s="31"/>
      <c r="F87" s="24" t="str">
        <f>F10</f>
        <v xml:space="preserve"> </v>
      </c>
      <c r="G87" s="31"/>
      <c r="H87" s="31"/>
      <c r="I87" s="26" t="s">
        <v>20</v>
      </c>
      <c r="J87" s="54" t="str">
        <f>IF(J10="","",J10)</f>
        <v>29. 1. 2021</v>
      </c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25.7" customHeight="1">
      <c r="A89" s="31"/>
      <c r="B89" s="32"/>
      <c r="C89" s="26" t="s">
        <v>22</v>
      </c>
      <c r="D89" s="31"/>
      <c r="E89" s="31"/>
      <c r="F89" s="24" t="str">
        <f>E13</f>
        <v xml:space="preserve"> </v>
      </c>
      <c r="G89" s="31"/>
      <c r="H89" s="31"/>
      <c r="I89" s="26" t="s">
        <v>27</v>
      </c>
      <c r="J89" s="29" t="str">
        <f>E19</f>
        <v>ERBY statika stavieb s.r.o.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25</v>
      </c>
      <c r="D90" s="31"/>
      <c r="E90" s="31"/>
      <c r="F90" s="24" t="str">
        <f>IF(E16="","",E16)</f>
        <v>Vyplň údaj</v>
      </c>
      <c r="G90" s="31"/>
      <c r="H90" s="31"/>
      <c r="I90" s="26" t="s">
        <v>31</v>
      </c>
      <c r="J90" s="29" t="str">
        <f>E22</f>
        <v>Ing. Románeková</v>
      </c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05" t="s">
        <v>83</v>
      </c>
      <c r="D92" s="97"/>
      <c r="E92" s="97"/>
      <c r="F92" s="97"/>
      <c r="G92" s="97"/>
      <c r="H92" s="97"/>
      <c r="I92" s="97"/>
      <c r="J92" s="106" t="s">
        <v>84</v>
      </c>
      <c r="K92" s="97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07" t="s">
        <v>85</v>
      </c>
      <c r="D94" s="31"/>
      <c r="E94" s="31"/>
      <c r="F94" s="31"/>
      <c r="G94" s="31"/>
      <c r="H94" s="31"/>
      <c r="I94" s="31"/>
      <c r="J94" s="70">
        <f>J131</f>
        <v>0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6" t="s">
        <v>86</v>
      </c>
    </row>
    <row r="95" spans="1:47" s="9" customFormat="1" ht="24.95" customHeight="1">
      <c r="B95" s="108"/>
      <c r="D95" s="109" t="s">
        <v>87</v>
      </c>
      <c r="E95" s="110"/>
      <c r="F95" s="110"/>
      <c r="G95" s="110"/>
      <c r="H95" s="110"/>
      <c r="I95" s="110"/>
      <c r="J95" s="111">
        <f>J132</f>
        <v>0</v>
      </c>
      <c r="L95" s="108"/>
    </row>
    <row r="96" spans="1:47" s="10" customFormat="1" ht="19.899999999999999" customHeight="1">
      <c r="B96" s="112"/>
      <c r="D96" s="113" t="s">
        <v>88</v>
      </c>
      <c r="E96" s="114"/>
      <c r="F96" s="114"/>
      <c r="G96" s="114"/>
      <c r="H96" s="114"/>
      <c r="I96" s="114"/>
      <c r="J96" s="115">
        <f>J133</f>
        <v>0</v>
      </c>
      <c r="L96" s="112"/>
    </row>
    <row r="97" spans="1:65" s="10" customFormat="1" ht="19.899999999999999" customHeight="1">
      <c r="B97" s="112"/>
      <c r="D97" s="113" t="s">
        <v>89</v>
      </c>
      <c r="E97" s="114"/>
      <c r="F97" s="114"/>
      <c r="G97" s="114"/>
      <c r="H97" s="114"/>
      <c r="I97" s="114"/>
      <c r="J97" s="115">
        <f>J146</f>
        <v>0</v>
      </c>
      <c r="L97" s="112"/>
    </row>
    <row r="98" spans="1:65" s="9" customFormat="1" ht="24.95" customHeight="1">
      <c r="B98" s="108"/>
      <c r="D98" s="109" t="s">
        <v>90</v>
      </c>
      <c r="E98" s="110"/>
      <c r="F98" s="110"/>
      <c r="G98" s="110"/>
      <c r="H98" s="110"/>
      <c r="I98" s="110"/>
      <c r="J98" s="111">
        <f>J148</f>
        <v>0</v>
      </c>
      <c r="L98" s="108"/>
    </row>
    <row r="99" spans="1:65" s="10" customFormat="1" ht="19.899999999999999" customHeight="1">
      <c r="B99" s="112"/>
      <c r="D99" s="113" t="s">
        <v>91</v>
      </c>
      <c r="E99" s="114"/>
      <c r="F99" s="114"/>
      <c r="G99" s="114"/>
      <c r="H99" s="114"/>
      <c r="I99" s="114"/>
      <c r="J99" s="115">
        <f>J149</f>
        <v>0</v>
      </c>
      <c r="L99" s="112"/>
    </row>
    <row r="100" spans="1:65" s="10" customFormat="1" ht="19.899999999999999" customHeight="1">
      <c r="B100" s="112"/>
      <c r="D100" s="113" t="s">
        <v>92</v>
      </c>
      <c r="E100" s="114"/>
      <c r="F100" s="114"/>
      <c r="G100" s="114"/>
      <c r="H100" s="114"/>
      <c r="I100" s="114"/>
      <c r="J100" s="115">
        <f>J158</f>
        <v>0</v>
      </c>
      <c r="L100" s="112"/>
    </row>
    <row r="101" spans="1:65" s="10" customFormat="1" ht="19.899999999999999" customHeight="1">
      <c r="B101" s="112"/>
      <c r="D101" s="113" t="s">
        <v>93</v>
      </c>
      <c r="E101" s="114"/>
      <c r="F101" s="114"/>
      <c r="G101" s="114"/>
      <c r="H101" s="114"/>
      <c r="I101" s="114"/>
      <c r="J101" s="115">
        <f>J176</f>
        <v>0</v>
      </c>
      <c r="L101" s="112"/>
    </row>
    <row r="102" spans="1:65" s="9" customFormat="1" ht="24.95" customHeight="1">
      <c r="B102" s="108"/>
      <c r="D102" s="109" t="s">
        <v>94</v>
      </c>
      <c r="E102" s="110"/>
      <c r="F102" s="110"/>
      <c r="G102" s="110"/>
      <c r="H102" s="110"/>
      <c r="I102" s="110"/>
      <c r="J102" s="111">
        <f>J183</f>
        <v>0</v>
      </c>
      <c r="L102" s="108"/>
    </row>
    <row r="103" spans="1:65" s="10" customFormat="1" ht="19.899999999999999" customHeight="1">
      <c r="B103" s="112"/>
      <c r="D103" s="113" t="s">
        <v>95</v>
      </c>
      <c r="E103" s="114"/>
      <c r="F103" s="114"/>
      <c r="G103" s="114"/>
      <c r="H103" s="114"/>
      <c r="I103" s="114"/>
      <c r="J103" s="115">
        <f>J184</f>
        <v>0</v>
      </c>
      <c r="L103" s="112"/>
    </row>
    <row r="104" spans="1:65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29.25" customHeight="1">
      <c r="A106" s="31"/>
      <c r="B106" s="32"/>
      <c r="C106" s="107" t="s">
        <v>96</v>
      </c>
      <c r="D106" s="31"/>
      <c r="E106" s="31"/>
      <c r="F106" s="31"/>
      <c r="G106" s="31"/>
      <c r="H106" s="31"/>
      <c r="I106" s="31"/>
      <c r="J106" s="116">
        <f>ROUND(J107 + J108 + J109 + J110 + J111 + J112,2)</f>
        <v>0</v>
      </c>
      <c r="K106" s="31"/>
      <c r="L106" s="41"/>
      <c r="N106" s="117" t="s">
        <v>38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18" customHeight="1">
      <c r="A107" s="31"/>
      <c r="B107" s="118"/>
      <c r="C107" s="119"/>
      <c r="D107" s="305" t="s">
        <v>97</v>
      </c>
      <c r="E107" s="306"/>
      <c r="F107" s="306"/>
      <c r="G107" s="119"/>
      <c r="H107" s="119"/>
      <c r="I107" s="119"/>
      <c r="J107" s="121">
        <v>0</v>
      </c>
      <c r="K107" s="119"/>
      <c r="L107" s="122"/>
      <c r="M107" s="123"/>
      <c r="N107" s="124" t="s">
        <v>40</v>
      </c>
      <c r="O107" s="123"/>
      <c r="P107" s="123"/>
      <c r="Q107" s="123"/>
      <c r="R107" s="123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5" t="s">
        <v>98</v>
      </c>
      <c r="AZ107" s="123"/>
      <c r="BA107" s="123"/>
      <c r="BB107" s="123"/>
      <c r="BC107" s="123"/>
      <c r="BD107" s="123"/>
      <c r="BE107" s="126">
        <f t="shared" ref="BE107:BE112" si="0">IF(N107="základná",J107,0)</f>
        <v>0</v>
      </c>
      <c r="BF107" s="126">
        <f t="shared" ref="BF107:BF112" si="1">IF(N107="znížená",J107,0)</f>
        <v>0</v>
      </c>
      <c r="BG107" s="126">
        <f t="shared" ref="BG107:BG112" si="2">IF(N107="zákl. prenesená",J107,0)</f>
        <v>0</v>
      </c>
      <c r="BH107" s="126">
        <f t="shared" ref="BH107:BH112" si="3">IF(N107="zníž. prenesená",J107,0)</f>
        <v>0</v>
      </c>
      <c r="BI107" s="126">
        <f t="shared" ref="BI107:BI112" si="4">IF(N107="nulová",J107,0)</f>
        <v>0</v>
      </c>
      <c r="BJ107" s="125" t="s">
        <v>99</v>
      </c>
      <c r="BK107" s="123"/>
      <c r="BL107" s="123"/>
      <c r="BM107" s="123"/>
    </row>
    <row r="108" spans="1:65" s="2" customFormat="1" ht="18" customHeight="1">
      <c r="A108" s="31"/>
      <c r="B108" s="118"/>
      <c r="C108" s="119"/>
      <c r="D108" s="305" t="s">
        <v>100</v>
      </c>
      <c r="E108" s="306"/>
      <c r="F108" s="306"/>
      <c r="G108" s="119"/>
      <c r="H108" s="119"/>
      <c r="I108" s="119"/>
      <c r="J108" s="121">
        <v>0</v>
      </c>
      <c r="K108" s="119"/>
      <c r="L108" s="122"/>
      <c r="M108" s="123"/>
      <c r="N108" s="124" t="s">
        <v>40</v>
      </c>
      <c r="O108" s="123"/>
      <c r="P108" s="123"/>
      <c r="Q108" s="123"/>
      <c r="R108" s="123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5" t="s">
        <v>98</v>
      </c>
      <c r="AZ108" s="123"/>
      <c r="BA108" s="123"/>
      <c r="BB108" s="123"/>
      <c r="BC108" s="123"/>
      <c r="BD108" s="123"/>
      <c r="BE108" s="126">
        <f t="shared" si="0"/>
        <v>0</v>
      </c>
      <c r="BF108" s="126">
        <f t="shared" si="1"/>
        <v>0</v>
      </c>
      <c r="BG108" s="126">
        <f t="shared" si="2"/>
        <v>0</v>
      </c>
      <c r="BH108" s="126">
        <f t="shared" si="3"/>
        <v>0</v>
      </c>
      <c r="BI108" s="126">
        <f t="shared" si="4"/>
        <v>0</v>
      </c>
      <c r="BJ108" s="125" t="s">
        <v>99</v>
      </c>
      <c r="BK108" s="123"/>
      <c r="BL108" s="123"/>
      <c r="BM108" s="123"/>
    </row>
    <row r="109" spans="1:65" s="2" customFormat="1" ht="18" customHeight="1">
      <c r="A109" s="31"/>
      <c r="B109" s="118"/>
      <c r="C109" s="119"/>
      <c r="D109" s="305" t="s">
        <v>101</v>
      </c>
      <c r="E109" s="306"/>
      <c r="F109" s="306"/>
      <c r="G109" s="119"/>
      <c r="H109" s="119"/>
      <c r="I109" s="119"/>
      <c r="J109" s="121">
        <v>0</v>
      </c>
      <c r="K109" s="119"/>
      <c r="L109" s="122"/>
      <c r="M109" s="123"/>
      <c r="N109" s="124" t="s">
        <v>40</v>
      </c>
      <c r="O109" s="123"/>
      <c r="P109" s="123"/>
      <c r="Q109" s="123"/>
      <c r="R109" s="123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5" t="s">
        <v>98</v>
      </c>
      <c r="AZ109" s="123"/>
      <c r="BA109" s="123"/>
      <c r="BB109" s="123"/>
      <c r="BC109" s="123"/>
      <c r="BD109" s="123"/>
      <c r="BE109" s="126">
        <f t="shared" si="0"/>
        <v>0</v>
      </c>
      <c r="BF109" s="126">
        <f t="shared" si="1"/>
        <v>0</v>
      </c>
      <c r="BG109" s="126">
        <f t="shared" si="2"/>
        <v>0</v>
      </c>
      <c r="BH109" s="126">
        <f t="shared" si="3"/>
        <v>0</v>
      </c>
      <c r="BI109" s="126">
        <f t="shared" si="4"/>
        <v>0</v>
      </c>
      <c r="BJ109" s="125" t="s">
        <v>99</v>
      </c>
      <c r="BK109" s="123"/>
      <c r="BL109" s="123"/>
      <c r="BM109" s="123"/>
    </row>
    <row r="110" spans="1:65" s="2" customFormat="1" ht="18" customHeight="1">
      <c r="A110" s="31"/>
      <c r="B110" s="118"/>
      <c r="C110" s="119"/>
      <c r="D110" s="305" t="s">
        <v>102</v>
      </c>
      <c r="E110" s="306"/>
      <c r="F110" s="306"/>
      <c r="G110" s="119"/>
      <c r="H110" s="119"/>
      <c r="I110" s="119"/>
      <c r="J110" s="121">
        <v>0</v>
      </c>
      <c r="K110" s="119"/>
      <c r="L110" s="122"/>
      <c r="M110" s="123"/>
      <c r="N110" s="124" t="s">
        <v>40</v>
      </c>
      <c r="O110" s="123"/>
      <c r="P110" s="123"/>
      <c r="Q110" s="123"/>
      <c r="R110" s="123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5" t="s">
        <v>98</v>
      </c>
      <c r="AZ110" s="123"/>
      <c r="BA110" s="123"/>
      <c r="BB110" s="123"/>
      <c r="BC110" s="123"/>
      <c r="BD110" s="123"/>
      <c r="BE110" s="126">
        <f t="shared" si="0"/>
        <v>0</v>
      </c>
      <c r="BF110" s="126">
        <f t="shared" si="1"/>
        <v>0</v>
      </c>
      <c r="BG110" s="126">
        <f t="shared" si="2"/>
        <v>0</v>
      </c>
      <c r="BH110" s="126">
        <f t="shared" si="3"/>
        <v>0</v>
      </c>
      <c r="BI110" s="126">
        <f t="shared" si="4"/>
        <v>0</v>
      </c>
      <c r="BJ110" s="125" t="s">
        <v>99</v>
      </c>
      <c r="BK110" s="123"/>
      <c r="BL110" s="123"/>
      <c r="BM110" s="123"/>
    </row>
    <row r="111" spans="1:65" s="2" customFormat="1" ht="18" customHeight="1">
      <c r="A111" s="31"/>
      <c r="B111" s="118"/>
      <c r="C111" s="119"/>
      <c r="D111" s="305" t="s">
        <v>103</v>
      </c>
      <c r="E111" s="306"/>
      <c r="F111" s="306"/>
      <c r="G111" s="119"/>
      <c r="H111" s="119"/>
      <c r="I111" s="119"/>
      <c r="J111" s="121">
        <v>0</v>
      </c>
      <c r="K111" s="119"/>
      <c r="L111" s="122"/>
      <c r="M111" s="123"/>
      <c r="N111" s="124" t="s">
        <v>40</v>
      </c>
      <c r="O111" s="123"/>
      <c r="P111" s="123"/>
      <c r="Q111" s="123"/>
      <c r="R111" s="123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5" t="s">
        <v>98</v>
      </c>
      <c r="AZ111" s="123"/>
      <c r="BA111" s="123"/>
      <c r="BB111" s="123"/>
      <c r="BC111" s="123"/>
      <c r="BD111" s="123"/>
      <c r="BE111" s="126">
        <f t="shared" si="0"/>
        <v>0</v>
      </c>
      <c r="BF111" s="126">
        <f t="shared" si="1"/>
        <v>0</v>
      </c>
      <c r="BG111" s="126">
        <f t="shared" si="2"/>
        <v>0</v>
      </c>
      <c r="BH111" s="126">
        <f t="shared" si="3"/>
        <v>0</v>
      </c>
      <c r="BI111" s="126">
        <f t="shared" si="4"/>
        <v>0</v>
      </c>
      <c r="BJ111" s="125" t="s">
        <v>99</v>
      </c>
      <c r="BK111" s="123"/>
      <c r="BL111" s="123"/>
      <c r="BM111" s="123"/>
    </row>
    <row r="112" spans="1:65" s="2" customFormat="1" ht="18" customHeight="1">
      <c r="A112" s="31"/>
      <c r="B112" s="118"/>
      <c r="C112" s="119"/>
      <c r="D112" s="120" t="s">
        <v>104</v>
      </c>
      <c r="E112" s="119"/>
      <c r="F112" s="119"/>
      <c r="G112" s="119"/>
      <c r="H112" s="119"/>
      <c r="I112" s="119"/>
      <c r="J112" s="121">
        <f>ROUND(J28*T112,2)</f>
        <v>0</v>
      </c>
      <c r="K112" s="119"/>
      <c r="L112" s="122"/>
      <c r="M112" s="123"/>
      <c r="N112" s="124" t="s">
        <v>40</v>
      </c>
      <c r="O112" s="123"/>
      <c r="P112" s="123"/>
      <c r="Q112" s="123"/>
      <c r="R112" s="123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5" t="s">
        <v>105</v>
      </c>
      <c r="AZ112" s="123"/>
      <c r="BA112" s="123"/>
      <c r="BB112" s="123"/>
      <c r="BC112" s="123"/>
      <c r="BD112" s="123"/>
      <c r="BE112" s="126">
        <f t="shared" si="0"/>
        <v>0</v>
      </c>
      <c r="BF112" s="126">
        <f t="shared" si="1"/>
        <v>0</v>
      </c>
      <c r="BG112" s="126">
        <f t="shared" si="2"/>
        <v>0</v>
      </c>
      <c r="BH112" s="126">
        <f t="shared" si="3"/>
        <v>0</v>
      </c>
      <c r="BI112" s="126">
        <f t="shared" si="4"/>
        <v>0</v>
      </c>
      <c r="BJ112" s="125" t="s">
        <v>99</v>
      </c>
      <c r="BK112" s="123"/>
      <c r="BL112" s="123"/>
      <c r="BM112" s="123"/>
    </row>
    <row r="113" spans="1:31" s="2" customForma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>
      <c r="A114" s="31"/>
      <c r="B114" s="32"/>
      <c r="C114" s="127" t="s">
        <v>106</v>
      </c>
      <c r="D114" s="97"/>
      <c r="E114" s="97"/>
      <c r="F114" s="97"/>
      <c r="G114" s="97"/>
      <c r="H114" s="97"/>
      <c r="I114" s="97"/>
      <c r="J114" s="128">
        <f>ROUND(J94+J106,2)</f>
        <v>0</v>
      </c>
      <c r="K114" s="97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271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14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94" t="str">
        <f>E7</f>
        <v>Sanácia zásobného sila na nebezpečný odpad (NO)</v>
      </c>
      <c r="F123" s="303"/>
      <c r="G123" s="303"/>
      <c r="H123" s="303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18</v>
      </c>
      <c r="D125" s="31"/>
      <c r="E125" s="31"/>
      <c r="F125" s="24" t="str">
        <f>F10</f>
        <v xml:space="preserve"> </v>
      </c>
      <c r="G125" s="31"/>
      <c r="H125" s="31"/>
      <c r="I125" s="26" t="s">
        <v>20</v>
      </c>
      <c r="J125" s="54" t="str">
        <f>IF(J10="","",J10)</f>
        <v>29. 1. 2021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22</v>
      </c>
      <c r="D127" s="31"/>
      <c r="E127" s="31"/>
      <c r="F127" s="24" t="str">
        <f>E13</f>
        <v xml:space="preserve"> </v>
      </c>
      <c r="G127" s="31"/>
      <c r="H127" s="31"/>
      <c r="I127" s="26" t="s">
        <v>27</v>
      </c>
      <c r="J127" s="29" t="str">
        <f>E19</f>
        <v>ERBY statika stavieb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IF(E16="","",E16)</f>
        <v>Vyplň údaj</v>
      </c>
      <c r="G128" s="31"/>
      <c r="H128" s="31"/>
      <c r="I128" s="26" t="s">
        <v>31</v>
      </c>
      <c r="J128" s="29" t="str">
        <f>E22</f>
        <v>Ing. Románeková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29"/>
      <c r="B130" s="130"/>
      <c r="C130" s="131" t="s">
        <v>107</v>
      </c>
      <c r="D130" s="132" t="s">
        <v>59</v>
      </c>
      <c r="E130" s="132" t="s">
        <v>55</v>
      </c>
      <c r="F130" s="132" t="s">
        <v>56</v>
      </c>
      <c r="G130" s="132" t="s">
        <v>108</v>
      </c>
      <c r="H130" s="132" t="s">
        <v>109</v>
      </c>
      <c r="I130" s="132" t="s">
        <v>110</v>
      </c>
      <c r="J130" s="133" t="s">
        <v>84</v>
      </c>
      <c r="K130" s="134" t="s">
        <v>111</v>
      </c>
      <c r="L130" s="135"/>
      <c r="M130" s="61" t="s">
        <v>1</v>
      </c>
      <c r="N130" s="62" t="s">
        <v>38</v>
      </c>
      <c r="O130" s="62" t="s">
        <v>112</v>
      </c>
      <c r="P130" s="62" t="s">
        <v>113</v>
      </c>
      <c r="Q130" s="62" t="s">
        <v>114</v>
      </c>
      <c r="R130" s="62" t="s">
        <v>115</v>
      </c>
      <c r="S130" s="62" t="s">
        <v>116</v>
      </c>
      <c r="T130" s="63" t="s">
        <v>117</v>
      </c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</row>
    <row r="131" spans="1:65" s="2" customFormat="1" ht="22.9" customHeight="1">
      <c r="A131" s="31"/>
      <c r="B131" s="32"/>
      <c r="C131" s="68" t="s">
        <v>81</v>
      </c>
      <c r="D131" s="31"/>
      <c r="E131" s="31"/>
      <c r="F131" s="31"/>
      <c r="G131" s="31"/>
      <c r="H131" s="31"/>
      <c r="I131" s="31"/>
      <c r="J131" s="136">
        <f>BK131</f>
        <v>0</v>
      </c>
      <c r="K131" s="31"/>
      <c r="L131" s="32"/>
      <c r="M131" s="64"/>
      <c r="N131" s="55"/>
      <c r="O131" s="65"/>
      <c r="P131" s="137">
        <f>P132+P148+P183</f>
        <v>0</v>
      </c>
      <c r="Q131" s="65"/>
      <c r="R131" s="137">
        <f>R132+R148+R183</f>
        <v>22.848194100000001</v>
      </c>
      <c r="S131" s="65"/>
      <c r="T131" s="138">
        <f>T132+T148+T183</f>
        <v>2.5513500000000002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73</v>
      </c>
      <c r="AU131" s="16" t="s">
        <v>86</v>
      </c>
      <c r="BK131" s="139">
        <f>BK132+BK148+BK183</f>
        <v>0</v>
      </c>
    </row>
    <row r="132" spans="1:65" s="12" customFormat="1" ht="25.9" customHeight="1">
      <c r="B132" s="140"/>
      <c r="D132" s="141" t="s">
        <v>73</v>
      </c>
      <c r="E132" s="142" t="s">
        <v>118</v>
      </c>
      <c r="F132" s="142" t="s">
        <v>119</v>
      </c>
      <c r="I132" s="143"/>
      <c r="J132" s="144">
        <f>BK132</f>
        <v>0</v>
      </c>
      <c r="L132" s="140"/>
      <c r="M132" s="145"/>
      <c r="N132" s="146"/>
      <c r="O132" s="146"/>
      <c r="P132" s="147">
        <f>P133+P146</f>
        <v>0</v>
      </c>
      <c r="Q132" s="146"/>
      <c r="R132" s="147">
        <f>R133+R146</f>
        <v>8.4043175000000012</v>
      </c>
      <c r="S132" s="146"/>
      <c r="T132" s="148">
        <f>T133+T146</f>
        <v>2.5513500000000002</v>
      </c>
      <c r="AR132" s="141" t="s">
        <v>79</v>
      </c>
      <c r="AT132" s="149" t="s">
        <v>73</v>
      </c>
      <c r="AU132" s="149" t="s">
        <v>74</v>
      </c>
      <c r="AY132" s="141" t="s">
        <v>120</v>
      </c>
      <c r="BK132" s="150">
        <f>BK133+BK146</f>
        <v>0</v>
      </c>
    </row>
    <row r="133" spans="1:65" s="12" customFormat="1" ht="22.9" customHeight="1">
      <c r="B133" s="140"/>
      <c r="D133" s="141" t="s">
        <v>73</v>
      </c>
      <c r="E133" s="151" t="s">
        <v>121</v>
      </c>
      <c r="F133" s="151" t="s">
        <v>122</v>
      </c>
      <c r="I133" s="143"/>
      <c r="J133" s="152">
        <f>BK133</f>
        <v>0</v>
      </c>
      <c r="L133" s="140"/>
      <c r="M133" s="145"/>
      <c r="N133" s="146"/>
      <c r="O133" s="146"/>
      <c r="P133" s="147">
        <f>SUM(P134:P145)</f>
        <v>0</v>
      </c>
      <c r="Q133" s="146"/>
      <c r="R133" s="147">
        <f>SUM(R134:R145)</f>
        <v>8.4043175000000012</v>
      </c>
      <c r="S133" s="146"/>
      <c r="T133" s="148">
        <f>SUM(T134:T145)</f>
        <v>2.5513500000000002</v>
      </c>
      <c r="AR133" s="141" t="s">
        <v>79</v>
      </c>
      <c r="AT133" s="149" t="s">
        <v>73</v>
      </c>
      <c r="AU133" s="149" t="s">
        <v>79</v>
      </c>
      <c r="AY133" s="141" t="s">
        <v>120</v>
      </c>
      <c r="BK133" s="150">
        <f>SUM(BK134:BK145)</f>
        <v>0</v>
      </c>
    </row>
    <row r="134" spans="1:65" s="2" customFormat="1" ht="33" customHeight="1">
      <c r="A134" s="31"/>
      <c r="B134" s="118"/>
      <c r="C134" s="153" t="s">
        <v>79</v>
      </c>
      <c r="D134" s="153" t="s">
        <v>123</v>
      </c>
      <c r="E134" s="154" t="s">
        <v>124</v>
      </c>
      <c r="F134" s="155" t="s">
        <v>125</v>
      </c>
      <c r="G134" s="156" t="s">
        <v>126</v>
      </c>
      <c r="H134" s="157">
        <v>350</v>
      </c>
      <c r="I134" s="158"/>
      <c r="J134" s="157">
        <f>ROUND(I134*H134,3)</f>
        <v>0</v>
      </c>
      <c r="K134" s="159"/>
      <c r="L134" s="32"/>
      <c r="M134" s="160" t="s">
        <v>1</v>
      </c>
      <c r="N134" s="161" t="s">
        <v>40</v>
      </c>
      <c r="O134" s="57"/>
      <c r="P134" s="162">
        <f>O134*H134</f>
        <v>0</v>
      </c>
      <c r="Q134" s="162">
        <v>2.4E-2</v>
      </c>
      <c r="R134" s="162">
        <f>Q134*H134</f>
        <v>8.4</v>
      </c>
      <c r="S134" s="162">
        <v>0</v>
      </c>
      <c r="T134" s="16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4" t="s">
        <v>127</v>
      </c>
      <c r="AT134" s="164" t="s">
        <v>123</v>
      </c>
      <c r="AU134" s="164" t="s">
        <v>99</v>
      </c>
      <c r="AY134" s="16" t="s">
        <v>120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6" t="s">
        <v>99</v>
      </c>
      <c r="BK134" s="166">
        <f>ROUND(I134*H134,3)</f>
        <v>0</v>
      </c>
      <c r="BL134" s="16" t="s">
        <v>127</v>
      </c>
      <c r="BM134" s="164" t="s">
        <v>128</v>
      </c>
    </row>
    <row r="135" spans="1:65" s="13" customFormat="1">
      <c r="B135" s="167"/>
      <c r="D135" s="168" t="s">
        <v>129</v>
      </c>
      <c r="E135" s="169" t="s">
        <v>1</v>
      </c>
      <c r="F135" s="170" t="s">
        <v>130</v>
      </c>
      <c r="H135" s="171">
        <v>350</v>
      </c>
      <c r="I135" s="172"/>
      <c r="L135" s="167"/>
      <c r="M135" s="173"/>
      <c r="N135" s="174"/>
      <c r="O135" s="174"/>
      <c r="P135" s="174"/>
      <c r="Q135" s="174"/>
      <c r="R135" s="174"/>
      <c r="S135" s="174"/>
      <c r="T135" s="175"/>
      <c r="AT135" s="169" t="s">
        <v>129</v>
      </c>
      <c r="AU135" s="169" t="s">
        <v>99</v>
      </c>
      <c r="AV135" s="13" t="s">
        <v>99</v>
      </c>
      <c r="AW135" s="13" t="s">
        <v>29</v>
      </c>
      <c r="AX135" s="13" t="s">
        <v>79</v>
      </c>
      <c r="AY135" s="169" t="s">
        <v>120</v>
      </c>
    </row>
    <row r="136" spans="1:65" s="2" customFormat="1" ht="44.25" customHeight="1">
      <c r="A136" s="31"/>
      <c r="B136" s="118"/>
      <c r="C136" s="153" t="s">
        <v>99</v>
      </c>
      <c r="D136" s="153" t="s">
        <v>123</v>
      </c>
      <c r="E136" s="154" t="s">
        <v>131</v>
      </c>
      <c r="F136" s="155" t="s">
        <v>132</v>
      </c>
      <c r="G136" s="156" t="s">
        <v>126</v>
      </c>
      <c r="H136" s="157">
        <v>700</v>
      </c>
      <c r="I136" s="158"/>
      <c r="J136" s="157">
        <f>ROUND(I136*H136,3)</f>
        <v>0</v>
      </c>
      <c r="K136" s="159"/>
      <c r="L136" s="32"/>
      <c r="M136" s="160" t="s">
        <v>1</v>
      </c>
      <c r="N136" s="161" t="s">
        <v>40</v>
      </c>
      <c r="O136" s="57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4" t="s">
        <v>127</v>
      </c>
      <c r="AT136" s="164" t="s">
        <v>123</v>
      </c>
      <c r="AU136" s="164" t="s">
        <v>99</v>
      </c>
      <c r="AY136" s="16" t="s">
        <v>120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6" t="s">
        <v>99</v>
      </c>
      <c r="BK136" s="166">
        <f>ROUND(I136*H136,3)</f>
        <v>0</v>
      </c>
      <c r="BL136" s="16" t="s">
        <v>127</v>
      </c>
      <c r="BM136" s="164" t="s">
        <v>133</v>
      </c>
    </row>
    <row r="137" spans="1:65" s="13" customFormat="1">
      <c r="B137" s="167"/>
      <c r="D137" s="168" t="s">
        <v>129</v>
      </c>
      <c r="E137" s="169" t="s">
        <v>1</v>
      </c>
      <c r="F137" s="170" t="s">
        <v>134</v>
      </c>
      <c r="H137" s="171">
        <v>700</v>
      </c>
      <c r="I137" s="172"/>
      <c r="L137" s="167"/>
      <c r="M137" s="173"/>
      <c r="N137" s="174"/>
      <c r="O137" s="174"/>
      <c r="P137" s="174"/>
      <c r="Q137" s="174"/>
      <c r="R137" s="174"/>
      <c r="S137" s="174"/>
      <c r="T137" s="175"/>
      <c r="AT137" s="169" t="s">
        <v>129</v>
      </c>
      <c r="AU137" s="169" t="s">
        <v>99</v>
      </c>
      <c r="AV137" s="13" t="s">
        <v>99</v>
      </c>
      <c r="AW137" s="13" t="s">
        <v>29</v>
      </c>
      <c r="AX137" s="13" t="s">
        <v>79</v>
      </c>
      <c r="AY137" s="169" t="s">
        <v>120</v>
      </c>
    </row>
    <row r="138" spans="1:65" s="2" customFormat="1" ht="33" customHeight="1">
      <c r="A138" s="31"/>
      <c r="B138" s="118"/>
      <c r="C138" s="153" t="s">
        <v>135</v>
      </c>
      <c r="D138" s="153" t="s">
        <v>123</v>
      </c>
      <c r="E138" s="154" t="s">
        <v>136</v>
      </c>
      <c r="F138" s="155" t="s">
        <v>137</v>
      </c>
      <c r="G138" s="156" t="s">
        <v>126</v>
      </c>
      <c r="H138" s="157">
        <v>350</v>
      </c>
      <c r="I138" s="158"/>
      <c r="J138" s="157">
        <f>ROUND(I138*H138,3)</f>
        <v>0</v>
      </c>
      <c r="K138" s="159"/>
      <c r="L138" s="32"/>
      <c r="M138" s="160" t="s">
        <v>1</v>
      </c>
      <c r="N138" s="161" t="s">
        <v>40</v>
      </c>
      <c r="O138" s="57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4" t="s">
        <v>127</v>
      </c>
      <c r="AT138" s="164" t="s">
        <v>123</v>
      </c>
      <c r="AU138" s="164" t="s">
        <v>99</v>
      </c>
      <c r="AY138" s="16" t="s">
        <v>120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6" t="s">
        <v>99</v>
      </c>
      <c r="BK138" s="166">
        <f>ROUND(I138*H138,3)</f>
        <v>0</v>
      </c>
      <c r="BL138" s="16" t="s">
        <v>127</v>
      </c>
      <c r="BM138" s="164" t="s">
        <v>138</v>
      </c>
    </row>
    <row r="139" spans="1:65" s="2" customFormat="1" ht="21.75" customHeight="1">
      <c r="A139" s="31"/>
      <c r="B139" s="118"/>
      <c r="C139" s="153" t="s">
        <v>127</v>
      </c>
      <c r="D139" s="153" t="s">
        <v>123</v>
      </c>
      <c r="E139" s="154" t="s">
        <v>139</v>
      </c>
      <c r="F139" s="155" t="s">
        <v>140</v>
      </c>
      <c r="G139" s="156" t="s">
        <v>126</v>
      </c>
      <c r="H139" s="157">
        <v>85</v>
      </c>
      <c r="I139" s="158"/>
      <c r="J139" s="157">
        <f>ROUND(I139*H139,3)</f>
        <v>0</v>
      </c>
      <c r="K139" s="159"/>
      <c r="L139" s="32"/>
      <c r="M139" s="160" t="s">
        <v>1</v>
      </c>
      <c r="N139" s="161" t="s">
        <v>40</v>
      </c>
      <c r="O139" s="57"/>
      <c r="P139" s="162">
        <f>O139*H139</f>
        <v>0</v>
      </c>
      <c r="Q139" s="162">
        <v>0</v>
      </c>
      <c r="R139" s="162">
        <f>Q139*H139</f>
        <v>0</v>
      </c>
      <c r="S139" s="162">
        <v>8.0000000000000002E-3</v>
      </c>
      <c r="T139" s="163">
        <f>S139*H139</f>
        <v>0.68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4" t="s">
        <v>141</v>
      </c>
      <c r="AT139" s="164" t="s">
        <v>123</v>
      </c>
      <c r="AU139" s="164" t="s">
        <v>99</v>
      </c>
      <c r="AY139" s="16" t="s">
        <v>120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6" t="s">
        <v>99</v>
      </c>
      <c r="BK139" s="166">
        <f>ROUND(I139*H139,3)</f>
        <v>0</v>
      </c>
      <c r="BL139" s="16" t="s">
        <v>141</v>
      </c>
      <c r="BM139" s="164" t="s">
        <v>142</v>
      </c>
    </row>
    <row r="140" spans="1:65" s="2" customFormat="1" ht="21.75" customHeight="1">
      <c r="A140" s="31"/>
      <c r="B140" s="118"/>
      <c r="C140" s="153" t="s">
        <v>143</v>
      </c>
      <c r="D140" s="153" t="s">
        <v>123</v>
      </c>
      <c r="E140" s="154" t="s">
        <v>144</v>
      </c>
      <c r="F140" s="155" t="s">
        <v>145</v>
      </c>
      <c r="G140" s="156" t="s">
        <v>126</v>
      </c>
      <c r="H140" s="157">
        <v>85</v>
      </c>
      <c r="I140" s="158"/>
      <c r="J140" s="157">
        <f>ROUND(I140*H140,3)</f>
        <v>0</v>
      </c>
      <c r="K140" s="159"/>
      <c r="L140" s="32"/>
      <c r="M140" s="160" t="s">
        <v>1</v>
      </c>
      <c r="N140" s="161" t="s">
        <v>40</v>
      </c>
      <c r="O140" s="57"/>
      <c r="P140" s="162">
        <f>O140*H140</f>
        <v>0</v>
      </c>
      <c r="Q140" s="162">
        <v>0</v>
      </c>
      <c r="R140" s="162">
        <f>Q140*H140</f>
        <v>0</v>
      </c>
      <c r="S140" s="162">
        <v>2.1000000000000001E-2</v>
      </c>
      <c r="T140" s="163">
        <f>S140*H140</f>
        <v>1.7850000000000001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4" t="s">
        <v>141</v>
      </c>
      <c r="AT140" s="164" t="s">
        <v>123</v>
      </c>
      <c r="AU140" s="164" t="s">
        <v>99</v>
      </c>
      <c r="AY140" s="16" t="s">
        <v>120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6" t="s">
        <v>99</v>
      </c>
      <c r="BK140" s="166">
        <f>ROUND(I140*H140,3)</f>
        <v>0</v>
      </c>
      <c r="BL140" s="16" t="s">
        <v>141</v>
      </c>
      <c r="BM140" s="164" t="s">
        <v>146</v>
      </c>
    </row>
    <row r="141" spans="1:65" s="2" customFormat="1" ht="33" customHeight="1">
      <c r="A141" s="31"/>
      <c r="B141" s="118"/>
      <c r="C141" s="153" t="s">
        <v>147</v>
      </c>
      <c r="D141" s="153" t="s">
        <v>123</v>
      </c>
      <c r="E141" s="154" t="s">
        <v>148</v>
      </c>
      <c r="F141" s="155" t="s">
        <v>149</v>
      </c>
      <c r="G141" s="156" t="s">
        <v>150</v>
      </c>
      <c r="H141" s="157">
        <v>86.35</v>
      </c>
      <c r="I141" s="158"/>
      <c r="J141" s="157">
        <f>ROUND(I141*H141,3)</f>
        <v>0</v>
      </c>
      <c r="K141" s="159"/>
      <c r="L141" s="32"/>
      <c r="M141" s="160" t="s">
        <v>1</v>
      </c>
      <c r="N141" s="161" t="s">
        <v>40</v>
      </c>
      <c r="O141" s="57"/>
      <c r="P141" s="162">
        <f>O141*H141</f>
        <v>0</v>
      </c>
      <c r="Q141" s="162">
        <v>5.0000000000000002E-5</v>
      </c>
      <c r="R141" s="162">
        <f>Q141*H141</f>
        <v>4.3175000000000002E-3</v>
      </c>
      <c r="S141" s="162">
        <v>1E-3</v>
      </c>
      <c r="T141" s="163">
        <f>S141*H141</f>
        <v>8.6349999999999996E-2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4" t="s">
        <v>141</v>
      </c>
      <c r="AT141" s="164" t="s">
        <v>123</v>
      </c>
      <c r="AU141" s="164" t="s">
        <v>99</v>
      </c>
      <c r="AY141" s="16" t="s">
        <v>120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6" t="s">
        <v>99</v>
      </c>
      <c r="BK141" s="166">
        <f>ROUND(I141*H141,3)</f>
        <v>0</v>
      </c>
      <c r="BL141" s="16" t="s">
        <v>141</v>
      </c>
      <c r="BM141" s="164" t="s">
        <v>151</v>
      </c>
    </row>
    <row r="142" spans="1:65" s="13" customFormat="1">
      <c r="B142" s="167"/>
      <c r="D142" s="168" t="s">
        <v>129</v>
      </c>
      <c r="E142" s="169" t="s">
        <v>1</v>
      </c>
      <c r="F142" s="170" t="s">
        <v>152</v>
      </c>
      <c r="H142" s="171">
        <v>86.35</v>
      </c>
      <c r="I142" s="172"/>
      <c r="L142" s="167"/>
      <c r="M142" s="173"/>
      <c r="N142" s="174"/>
      <c r="O142" s="174"/>
      <c r="P142" s="174"/>
      <c r="Q142" s="174"/>
      <c r="R142" s="174"/>
      <c r="S142" s="174"/>
      <c r="T142" s="175"/>
      <c r="AT142" s="169" t="s">
        <v>129</v>
      </c>
      <c r="AU142" s="169" t="s">
        <v>99</v>
      </c>
      <c r="AV142" s="13" t="s">
        <v>99</v>
      </c>
      <c r="AW142" s="13" t="s">
        <v>29</v>
      </c>
      <c r="AX142" s="13" t="s">
        <v>79</v>
      </c>
      <c r="AY142" s="169" t="s">
        <v>120</v>
      </c>
    </row>
    <row r="143" spans="1:65" s="2" customFormat="1" ht="21.75" customHeight="1">
      <c r="A143" s="31"/>
      <c r="B143" s="118"/>
      <c r="C143" s="153" t="s">
        <v>153</v>
      </c>
      <c r="D143" s="153" t="s">
        <v>123</v>
      </c>
      <c r="E143" s="154" t="s">
        <v>154</v>
      </c>
      <c r="F143" s="155" t="s">
        <v>155</v>
      </c>
      <c r="G143" s="156" t="s">
        <v>156</v>
      </c>
      <c r="H143" s="157">
        <v>2.5510000000000002</v>
      </c>
      <c r="I143" s="158"/>
      <c r="J143" s="157">
        <f>ROUND(I143*H143,3)</f>
        <v>0</v>
      </c>
      <c r="K143" s="159"/>
      <c r="L143" s="32"/>
      <c r="M143" s="160" t="s">
        <v>1</v>
      </c>
      <c r="N143" s="161" t="s">
        <v>40</v>
      </c>
      <c r="O143" s="57"/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4" t="s">
        <v>127</v>
      </c>
      <c r="AT143" s="164" t="s">
        <v>123</v>
      </c>
      <c r="AU143" s="164" t="s">
        <v>99</v>
      </c>
      <c r="AY143" s="16" t="s">
        <v>120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6" t="s">
        <v>99</v>
      </c>
      <c r="BK143" s="166">
        <f>ROUND(I143*H143,3)</f>
        <v>0</v>
      </c>
      <c r="BL143" s="16" t="s">
        <v>127</v>
      </c>
      <c r="BM143" s="164" t="s">
        <v>157</v>
      </c>
    </row>
    <row r="144" spans="1:65" s="2" customFormat="1" ht="21.75" customHeight="1">
      <c r="A144" s="31"/>
      <c r="B144" s="118"/>
      <c r="C144" s="153" t="s">
        <v>158</v>
      </c>
      <c r="D144" s="153" t="s">
        <v>123</v>
      </c>
      <c r="E144" s="154" t="s">
        <v>159</v>
      </c>
      <c r="F144" s="155" t="s">
        <v>160</v>
      </c>
      <c r="G144" s="156" t="s">
        <v>156</v>
      </c>
      <c r="H144" s="157">
        <v>2.5510000000000002</v>
      </c>
      <c r="I144" s="158"/>
      <c r="J144" s="157">
        <f>ROUND(I144*H144,3)</f>
        <v>0</v>
      </c>
      <c r="K144" s="159"/>
      <c r="L144" s="32"/>
      <c r="M144" s="160" t="s">
        <v>1</v>
      </c>
      <c r="N144" s="161" t="s">
        <v>40</v>
      </c>
      <c r="O144" s="57"/>
      <c r="P144" s="162">
        <f>O144*H144</f>
        <v>0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4" t="s">
        <v>127</v>
      </c>
      <c r="AT144" s="164" t="s">
        <v>123</v>
      </c>
      <c r="AU144" s="164" t="s">
        <v>99</v>
      </c>
      <c r="AY144" s="16" t="s">
        <v>120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6" t="s">
        <v>99</v>
      </c>
      <c r="BK144" s="166">
        <f>ROUND(I144*H144,3)</f>
        <v>0</v>
      </c>
      <c r="BL144" s="16" t="s">
        <v>127</v>
      </c>
      <c r="BM144" s="164" t="s">
        <v>161</v>
      </c>
    </row>
    <row r="145" spans="1:65" s="2" customFormat="1" ht="21.75" customHeight="1">
      <c r="A145" s="31"/>
      <c r="B145" s="118"/>
      <c r="C145" s="153" t="s">
        <v>121</v>
      </c>
      <c r="D145" s="153" t="s">
        <v>123</v>
      </c>
      <c r="E145" s="154" t="s">
        <v>162</v>
      </c>
      <c r="F145" s="155" t="s">
        <v>163</v>
      </c>
      <c r="G145" s="156" t="s">
        <v>164</v>
      </c>
      <c r="H145" s="157">
        <v>1</v>
      </c>
      <c r="I145" s="158"/>
      <c r="J145" s="157">
        <f>ROUND(I145*H145,3)</f>
        <v>0</v>
      </c>
      <c r="K145" s="159"/>
      <c r="L145" s="32"/>
      <c r="M145" s="160" t="s">
        <v>1</v>
      </c>
      <c r="N145" s="161" t="s">
        <v>40</v>
      </c>
      <c r="O145" s="57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4" t="s">
        <v>127</v>
      </c>
      <c r="AT145" s="164" t="s">
        <v>123</v>
      </c>
      <c r="AU145" s="164" t="s">
        <v>99</v>
      </c>
      <c r="AY145" s="16" t="s">
        <v>120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6" t="s">
        <v>99</v>
      </c>
      <c r="BK145" s="166">
        <f>ROUND(I145*H145,3)</f>
        <v>0</v>
      </c>
      <c r="BL145" s="16" t="s">
        <v>127</v>
      </c>
      <c r="BM145" s="164" t="s">
        <v>165</v>
      </c>
    </row>
    <row r="146" spans="1:65" s="12" customFormat="1" ht="22.9" customHeight="1">
      <c r="B146" s="140"/>
      <c r="D146" s="141" t="s">
        <v>73</v>
      </c>
      <c r="E146" s="151" t="s">
        <v>166</v>
      </c>
      <c r="F146" s="151" t="s">
        <v>167</v>
      </c>
      <c r="I146" s="143"/>
      <c r="J146" s="152">
        <f>BK146</f>
        <v>0</v>
      </c>
      <c r="L146" s="140"/>
      <c r="M146" s="145"/>
      <c r="N146" s="146"/>
      <c r="O146" s="146"/>
      <c r="P146" s="147">
        <f>P147</f>
        <v>0</v>
      </c>
      <c r="Q146" s="146"/>
      <c r="R146" s="147">
        <f>R147</f>
        <v>0</v>
      </c>
      <c r="S146" s="146"/>
      <c r="T146" s="148">
        <f>T147</f>
        <v>0</v>
      </c>
      <c r="AR146" s="141" t="s">
        <v>79</v>
      </c>
      <c r="AT146" s="149" t="s">
        <v>73</v>
      </c>
      <c r="AU146" s="149" t="s">
        <v>79</v>
      </c>
      <c r="AY146" s="141" t="s">
        <v>120</v>
      </c>
      <c r="BK146" s="150">
        <f>BK147</f>
        <v>0</v>
      </c>
    </row>
    <row r="147" spans="1:65" s="2" customFormat="1" ht="21.75" customHeight="1">
      <c r="A147" s="31"/>
      <c r="B147" s="118"/>
      <c r="C147" s="153" t="s">
        <v>168</v>
      </c>
      <c r="D147" s="153" t="s">
        <v>123</v>
      </c>
      <c r="E147" s="154" t="s">
        <v>169</v>
      </c>
      <c r="F147" s="155" t="s">
        <v>170</v>
      </c>
      <c r="G147" s="156" t="s">
        <v>156</v>
      </c>
      <c r="H147" s="157">
        <v>8.4039999999999999</v>
      </c>
      <c r="I147" s="158"/>
      <c r="J147" s="157">
        <f>ROUND(I147*H147,3)</f>
        <v>0</v>
      </c>
      <c r="K147" s="159"/>
      <c r="L147" s="32"/>
      <c r="M147" s="160" t="s">
        <v>1</v>
      </c>
      <c r="N147" s="161" t="s">
        <v>40</v>
      </c>
      <c r="O147" s="57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4" t="s">
        <v>127</v>
      </c>
      <c r="AT147" s="164" t="s">
        <v>123</v>
      </c>
      <c r="AU147" s="164" t="s">
        <v>99</v>
      </c>
      <c r="AY147" s="16" t="s">
        <v>120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6" t="s">
        <v>99</v>
      </c>
      <c r="BK147" s="166">
        <f>ROUND(I147*H147,3)</f>
        <v>0</v>
      </c>
      <c r="BL147" s="16" t="s">
        <v>127</v>
      </c>
      <c r="BM147" s="164" t="s">
        <v>171</v>
      </c>
    </row>
    <row r="148" spans="1:65" s="12" customFormat="1" ht="25.9" customHeight="1">
      <c r="B148" s="140"/>
      <c r="D148" s="141" t="s">
        <v>73</v>
      </c>
      <c r="E148" s="142" t="s">
        <v>172</v>
      </c>
      <c r="F148" s="142" t="s">
        <v>173</v>
      </c>
      <c r="I148" s="143"/>
      <c r="J148" s="144">
        <f>BK148</f>
        <v>0</v>
      </c>
      <c r="L148" s="140"/>
      <c r="M148" s="145"/>
      <c r="N148" s="146"/>
      <c r="O148" s="146"/>
      <c r="P148" s="147">
        <f>P149+P158+P176</f>
        <v>0</v>
      </c>
      <c r="Q148" s="146"/>
      <c r="R148" s="147">
        <f>R149+R158+R176</f>
        <v>14.443876599999998</v>
      </c>
      <c r="S148" s="146"/>
      <c r="T148" s="148">
        <f>T149+T158+T176</f>
        <v>0</v>
      </c>
      <c r="AR148" s="141" t="s">
        <v>99</v>
      </c>
      <c r="AT148" s="149" t="s">
        <v>73</v>
      </c>
      <c r="AU148" s="149" t="s">
        <v>74</v>
      </c>
      <c r="AY148" s="141" t="s">
        <v>120</v>
      </c>
      <c r="BK148" s="150">
        <f>BK149+BK158+BK176</f>
        <v>0</v>
      </c>
    </row>
    <row r="149" spans="1:65" s="12" customFormat="1" ht="22.9" customHeight="1">
      <c r="B149" s="140"/>
      <c r="D149" s="141" t="s">
        <v>73</v>
      </c>
      <c r="E149" s="151" t="s">
        <v>174</v>
      </c>
      <c r="F149" s="151" t="s">
        <v>175</v>
      </c>
      <c r="I149" s="143"/>
      <c r="J149" s="152">
        <f>BK149</f>
        <v>0</v>
      </c>
      <c r="L149" s="140"/>
      <c r="M149" s="145"/>
      <c r="N149" s="146"/>
      <c r="O149" s="146"/>
      <c r="P149" s="147">
        <f>SUM(P150:P157)</f>
        <v>0</v>
      </c>
      <c r="Q149" s="146"/>
      <c r="R149" s="147">
        <f>SUM(R150:R157)</f>
        <v>1.4518719999999998</v>
      </c>
      <c r="S149" s="146"/>
      <c r="T149" s="148">
        <f>SUM(T150:T157)</f>
        <v>0</v>
      </c>
      <c r="AR149" s="141" t="s">
        <v>99</v>
      </c>
      <c r="AT149" s="149" t="s">
        <v>73</v>
      </c>
      <c r="AU149" s="149" t="s">
        <v>79</v>
      </c>
      <c r="AY149" s="141" t="s">
        <v>120</v>
      </c>
      <c r="BK149" s="150">
        <f>SUM(BK150:BK157)</f>
        <v>0</v>
      </c>
    </row>
    <row r="150" spans="1:65" s="2" customFormat="1" ht="21.75" customHeight="1">
      <c r="A150" s="31"/>
      <c r="B150" s="118"/>
      <c r="C150" s="153" t="s">
        <v>176</v>
      </c>
      <c r="D150" s="153" t="s">
        <v>123</v>
      </c>
      <c r="E150" s="154" t="s">
        <v>177</v>
      </c>
      <c r="F150" s="155" t="s">
        <v>178</v>
      </c>
      <c r="G150" s="156" t="s">
        <v>126</v>
      </c>
      <c r="H150" s="157">
        <v>85</v>
      </c>
      <c r="I150" s="158"/>
      <c r="J150" s="157">
        <f>ROUND(I150*H150,3)</f>
        <v>0</v>
      </c>
      <c r="K150" s="159"/>
      <c r="L150" s="32"/>
      <c r="M150" s="160" t="s">
        <v>1</v>
      </c>
      <c r="N150" s="161" t="s">
        <v>40</v>
      </c>
      <c r="O150" s="57"/>
      <c r="P150" s="162">
        <f>O150*H150</f>
        <v>0</v>
      </c>
      <c r="Q150" s="162">
        <v>3.1099999999999999E-3</v>
      </c>
      <c r="R150" s="162">
        <f>Q150*H150</f>
        <v>0.26434999999999997</v>
      </c>
      <c r="S150" s="162">
        <v>0</v>
      </c>
      <c r="T150" s="16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64" t="s">
        <v>141</v>
      </c>
      <c r="AT150" s="164" t="s">
        <v>123</v>
      </c>
      <c r="AU150" s="164" t="s">
        <v>99</v>
      </c>
      <c r="AY150" s="16" t="s">
        <v>120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6" t="s">
        <v>99</v>
      </c>
      <c r="BK150" s="166">
        <f>ROUND(I150*H150,3)</f>
        <v>0</v>
      </c>
      <c r="BL150" s="16" t="s">
        <v>141</v>
      </c>
      <c r="BM150" s="164" t="s">
        <v>179</v>
      </c>
    </row>
    <row r="151" spans="1:65" s="2" customFormat="1" ht="21.75" customHeight="1">
      <c r="A151" s="31"/>
      <c r="B151" s="118"/>
      <c r="C151" s="176" t="s">
        <v>180</v>
      </c>
      <c r="D151" s="176" t="s">
        <v>181</v>
      </c>
      <c r="E151" s="177" t="s">
        <v>182</v>
      </c>
      <c r="F151" s="178" t="s">
        <v>183</v>
      </c>
      <c r="G151" s="179" t="s">
        <v>126</v>
      </c>
      <c r="H151" s="180">
        <v>88.433999999999997</v>
      </c>
      <c r="I151" s="181"/>
      <c r="J151" s="180">
        <f>ROUND(I151*H151,3)</f>
        <v>0</v>
      </c>
      <c r="K151" s="182"/>
      <c r="L151" s="183"/>
      <c r="M151" s="184" t="s">
        <v>1</v>
      </c>
      <c r="N151" s="185" t="s">
        <v>40</v>
      </c>
      <c r="O151" s="57"/>
      <c r="P151" s="162">
        <f>O151*H151</f>
        <v>0</v>
      </c>
      <c r="Q151" s="162">
        <v>8.0000000000000002E-3</v>
      </c>
      <c r="R151" s="162">
        <f>Q151*H151</f>
        <v>0.70747199999999999</v>
      </c>
      <c r="S151" s="162">
        <v>0</v>
      </c>
      <c r="T151" s="16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4" t="s">
        <v>184</v>
      </c>
      <c r="AT151" s="164" t="s">
        <v>181</v>
      </c>
      <c r="AU151" s="164" t="s">
        <v>99</v>
      </c>
      <c r="AY151" s="16" t="s">
        <v>120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6" t="s">
        <v>99</v>
      </c>
      <c r="BK151" s="166">
        <f>ROUND(I151*H151,3)</f>
        <v>0</v>
      </c>
      <c r="BL151" s="16" t="s">
        <v>141</v>
      </c>
      <c r="BM151" s="164" t="s">
        <v>185</v>
      </c>
    </row>
    <row r="152" spans="1:65" s="13" customFormat="1">
      <c r="B152" s="167"/>
      <c r="D152" s="168" t="s">
        <v>129</v>
      </c>
      <c r="E152" s="169" t="s">
        <v>1</v>
      </c>
      <c r="F152" s="170" t="s">
        <v>186</v>
      </c>
      <c r="H152" s="171">
        <v>86.7</v>
      </c>
      <c r="I152" s="172"/>
      <c r="L152" s="167"/>
      <c r="M152" s="173"/>
      <c r="N152" s="174"/>
      <c r="O152" s="174"/>
      <c r="P152" s="174"/>
      <c r="Q152" s="174"/>
      <c r="R152" s="174"/>
      <c r="S152" s="174"/>
      <c r="T152" s="175"/>
      <c r="AT152" s="169" t="s">
        <v>129</v>
      </c>
      <c r="AU152" s="169" t="s">
        <v>99</v>
      </c>
      <c r="AV152" s="13" t="s">
        <v>99</v>
      </c>
      <c r="AW152" s="13" t="s">
        <v>29</v>
      </c>
      <c r="AX152" s="13" t="s">
        <v>79</v>
      </c>
      <c r="AY152" s="169" t="s">
        <v>120</v>
      </c>
    </row>
    <row r="153" spans="1:65" s="13" customFormat="1">
      <c r="B153" s="167"/>
      <c r="D153" s="168" t="s">
        <v>129</v>
      </c>
      <c r="F153" s="170" t="s">
        <v>187</v>
      </c>
      <c r="H153" s="171">
        <v>88.433999999999997</v>
      </c>
      <c r="I153" s="172"/>
      <c r="L153" s="167"/>
      <c r="M153" s="173"/>
      <c r="N153" s="174"/>
      <c r="O153" s="174"/>
      <c r="P153" s="174"/>
      <c r="Q153" s="174"/>
      <c r="R153" s="174"/>
      <c r="S153" s="174"/>
      <c r="T153" s="175"/>
      <c r="AT153" s="169" t="s">
        <v>129</v>
      </c>
      <c r="AU153" s="169" t="s">
        <v>99</v>
      </c>
      <c r="AV153" s="13" t="s">
        <v>99</v>
      </c>
      <c r="AW153" s="13" t="s">
        <v>3</v>
      </c>
      <c r="AX153" s="13" t="s">
        <v>79</v>
      </c>
      <c r="AY153" s="169" t="s">
        <v>120</v>
      </c>
    </row>
    <row r="154" spans="1:65" s="2" customFormat="1" ht="21.75" customHeight="1">
      <c r="A154" s="31"/>
      <c r="B154" s="118"/>
      <c r="C154" s="153" t="s">
        <v>188</v>
      </c>
      <c r="D154" s="153" t="s">
        <v>123</v>
      </c>
      <c r="E154" s="154" t="s">
        <v>189</v>
      </c>
      <c r="F154" s="155" t="s">
        <v>190</v>
      </c>
      <c r="G154" s="156" t="s">
        <v>126</v>
      </c>
      <c r="H154" s="157">
        <v>85</v>
      </c>
      <c r="I154" s="158"/>
      <c r="J154" s="157">
        <f>ROUND(I154*H154,3)</f>
        <v>0</v>
      </c>
      <c r="K154" s="159"/>
      <c r="L154" s="32"/>
      <c r="M154" s="160" t="s">
        <v>1</v>
      </c>
      <c r="N154" s="161" t="s">
        <v>40</v>
      </c>
      <c r="O154" s="57"/>
      <c r="P154" s="162">
        <f>O154*H154</f>
        <v>0</v>
      </c>
      <c r="Q154" s="162">
        <v>1.2999999999999999E-4</v>
      </c>
      <c r="R154" s="162">
        <f>Q154*H154</f>
        <v>1.1049999999999999E-2</v>
      </c>
      <c r="S154" s="162">
        <v>0</v>
      </c>
      <c r="T154" s="16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4" t="s">
        <v>141</v>
      </c>
      <c r="AT154" s="164" t="s">
        <v>123</v>
      </c>
      <c r="AU154" s="164" t="s">
        <v>99</v>
      </c>
      <c r="AY154" s="16" t="s">
        <v>120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6" t="s">
        <v>99</v>
      </c>
      <c r="BK154" s="166">
        <f>ROUND(I154*H154,3)</f>
        <v>0</v>
      </c>
      <c r="BL154" s="16" t="s">
        <v>141</v>
      </c>
      <c r="BM154" s="164" t="s">
        <v>191</v>
      </c>
    </row>
    <row r="155" spans="1:65" s="2" customFormat="1" ht="21.75" customHeight="1">
      <c r="A155" s="31"/>
      <c r="B155" s="118"/>
      <c r="C155" s="176" t="s">
        <v>192</v>
      </c>
      <c r="D155" s="176" t="s">
        <v>181</v>
      </c>
      <c r="E155" s="177" t="s">
        <v>193</v>
      </c>
      <c r="F155" s="178" t="s">
        <v>194</v>
      </c>
      <c r="G155" s="179" t="s">
        <v>156</v>
      </c>
      <c r="H155" s="180">
        <v>0.46899999999999997</v>
      </c>
      <c r="I155" s="181"/>
      <c r="J155" s="180">
        <f>ROUND(I155*H155,3)</f>
        <v>0</v>
      </c>
      <c r="K155" s="182"/>
      <c r="L155" s="183"/>
      <c r="M155" s="184" t="s">
        <v>1</v>
      </c>
      <c r="N155" s="185" t="s">
        <v>40</v>
      </c>
      <c r="O155" s="57"/>
      <c r="P155" s="162">
        <f>O155*H155</f>
        <v>0</v>
      </c>
      <c r="Q155" s="162">
        <v>1</v>
      </c>
      <c r="R155" s="162">
        <f>Q155*H155</f>
        <v>0.46899999999999997</v>
      </c>
      <c r="S155" s="162">
        <v>0</v>
      </c>
      <c r="T155" s="16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4" t="s">
        <v>184</v>
      </c>
      <c r="AT155" s="164" t="s">
        <v>181</v>
      </c>
      <c r="AU155" s="164" t="s">
        <v>99</v>
      </c>
      <c r="AY155" s="16" t="s">
        <v>120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6" t="s">
        <v>99</v>
      </c>
      <c r="BK155" s="166">
        <f>ROUND(I155*H155,3)</f>
        <v>0</v>
      </c>
      <c r="BL155" s="16" t="s">
        <v>141</v>
      </c>
      <c r="BM155" s="164" t="s">
        <v>195</v>
      </c>
    </row>
    <row r="156" spans="1:65" s="13" customFormat="1">
      <c r="B156" s="167"/>
      <c r="D156" s="168" t="s">
        <v>129</v>
      </c>
      <c r="E156" s="169" t="s">
        <v>1</v>
      </c>
      <c r="F156" s="170" t="s">
        <v>196</v>
      </c>
      <c r="H156" s="171">
        <v>0.46899999999999997</v>
      </c>
      <c r="I156" s="172"/>
      <c r="L156" s="167"/>
      <c r="M156" s="173"/>
      <c r="N156" s="174"/>
      <c r="O156" s="174"/>
      <c r="P156" s="174"/>
      <c r="Q156" s="174"/>
      <c r="R156" s="174"/>
      <c r="S156" s="174"/>
      <c r="T156" s="175"/>
      <c r="AT156" s="169" t="s">
        <v>129</v>
      </c>
      <c r="AU156" s="169" t="s">
        <v>99</v>
      </c>
      <c r="AV156" s="13" t="s">
        <v>99</v>
      </c>
      <c r="AW156" s="13" t="s">
        <v>29</v>
      </c>
      <c r="AX156" s="13" t="s">
        <v>79</v>
      </c>
      <c r="AY156" s="169" t="s">
        <v>120</v>
      </c>
    </row>
    <row r="157" spans="1:65" s="2" customFormat="1" ht="21.75" customHeight="1">
      <c r="A157" s="31"/>
      <c r="B157" s="118"/>
      <c r="C157" s="153" t="s">
        <v>197</v>
      </c>
      <c r="D157" s="153" t="s">
        <v>123</v>
      </c>
      <c r="E157" s="154" t="s">
        <v>198</v>
      </c>
      <c r="F157" s="155" t="s">
        <v>199</v>
      </c>
      <c r="G157" s="156" t="s">
        <v>200</v>
      </c>
      <c r="H157" s="158"/>
      <c r="I157" s="158"/>
      <c r="J157" s="157">
        <f>ROUND(I157*H157,3)</f>
        <v>0</v>
      </c>
      <c r="K157" s="159"/>
      <c r="L157" s="32"/>
      <c r="M157" s="160" t="s">
        <v>1</v>
      </c>
      <c r="N157" s="161" t="s">
        <v>40</v>
      </c>
      <c r="O157" s="57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4" t="s">
        <v>141</v>
      </c>
      <c r="AT157" s="164" t="s">
        <v>123</v>
      </c>
      <c r="AU157" s="164" t="s">
        <v>99</v>
      </c>
      <c r="AY157" s="16" t="s">
        <v>120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6" t="s">
        <v>99</v>
      </c>
      <c r="BK157" s="166">
        <f>ROUND(I157*H157,3)</f>
        <v>0</v>
      </c>
      <c r="BL157" s="16" t="s">
        <v>141</v>
      </c>
      <c r="BM157" s="164" t="s">
        <v>201</v>
      </c>
    </row>
    <row r="158" spans="1:65" s="12" customFormat="1" ht="22.9" customHeight="1">
      <c r="B158" s="140"/>
      <c r="D158" s="141" t="s">
        <v>73</v>
      </c>
      <c r="E158" s="151" t="s">
        <v>202</v>
      </c>
      <c r="F158" s="151" t="s">
        <v>203</v>
      </c>
      <c r="I158" s="143"/>
      <c r="J158" s="152">
        <f>BK158</f>
        <v>0</v>
      </c>
      <c r="L158" s="140"/>
      <c r="M158" s="145"/>
      <c r="N158" s="146"/>
      <c r="O158" s="146"/>
      <c r="P158" s="147">
        <f>SUM(P159:P175)</f>
        <v>0</v>
      </c>
      <c r="Q158" s="146"/>
      <c r="R158" s="147">
        <f>SUM(R159:R175)</f>
        <v>1.1105046000000001</v>
      </c>
      <c r="S158" s="146"/>
      <c r="T158" s="148">
        <f>SUM(T159:T175)</f>
        <v>0</v>
      </c>
      <c r="AR158" s="141" t="s">
        <v>99</v>
      </c>
      <c r="AT158" s="149" t="s">
        <v>73</v>
      </c>
      <c r="AU158" s="149" t="s">
        <v>79</v>
      </c>
      <c r="AY158" s="141" t="s">
        <v>120</v>
      </c>
      <c r="BK158" s="150">
        <f>SUM(BK159:BK175)</f>
        <v>0</v>
      </c>
    </row>
    <row r="159" spans="1:65" s="2" customFormat="1" ht="21.75" customHeight="1">
      <c r="A159" s="31"/>
      <c r="B159" s="118"/>
      <c r="C159" s="153" t="s">
        <v>141</v>
      </c>
      <c r="D159" s="153" t="s">
        <v>123</v>
      </c>
      <c r="E159" s="154" t="s">
        <v>204</v>
      </c>
      <c r="F159" s="155" t="s">
        <v>205</v>
      </c>
      <c r="G159" s="156" t="s">
        <v>206</v>
      </c>
      <c r="H159" s="157">
        <v>26</v>
      </c>
      <c r="I159" s="158"/>
      <c r="J159" s="157">
        <f>ROUND(I159*H159,3)</f>
        <v>0</v>
      </c>
      <c r="K159" s="159"/>
      <c r="L159" s="32"/>
      <c r="M159" s="160" t="s">
        <v>1</v>
      </c>
      <c r="N159" s="161" t="s">
        <v>40</v>
      </c>
      <c r="O159" s="57"/>
      <c r="P159" s="162">
        <f>O159*H159</f>
        <v>0</v>
      </c>
      <c r="Q159" s="162">
        <v>4.2999999999999999E-4</v>
      </c>
      <c r="R159" s="162">
        <f>Q159*H159</f>
        <v>1.1179999999999999E-2</v>
      </c>
      <c r="S159" s="162">
        <v>0</v>
      </c>
      <c r="T159" s="16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4" t="s">
        <v>127</v>
      </c>
      <c r="AT159" s="164" t="s">
        <v>123</v>
      </c>
      <c r="AU159" s="164" t="s">
        <v>99</v>
      </c>
      <c r="AY159" s="16" t="s">
        <v>120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6" t="s">
        <v>99</v>
      </c>
      <c r="BK159" s="166">
        <f>ROUND(I159*H159,3)</f>
        <v>0</v>
      </c>
      <c r="BL159" s="16" t="s">
        <v>127</v>
      </c>
      <c r="BM159" s="164" t="s">
        <v>207</v>
      </c>
    </row>
    <row r="160" spans="1:65" s="2" customFormat="1" ht="21.75" customHeight="1">
      <c r="A160" s="31"/>
      <c r="B160" s="118"/>
      <c r="C160" s="153" t="s">
        <v>208</v>
      </c>
      <c r="D160" s="153" t="s">
        <v>123</v>
      </c>
      <c r="E160" s="154" t="s">
        <v>209</v>
      </c>
      <c r="F160" s="155" t="s">
        <v>210</v>
      </c>
      <c r="G160" s="156" t="s">
        <v>150</v>
      </c>
      <c r="H160" s="157">
        <v>140.91</v>
      </c>
      <c r="I160" s="158"/>
      <c r="J160" s="157">
        <f>ROUND(I160*H160,3)</f>
        <v>0</v>
      </c>
      <c r="K160" s="159"/>
      <c r="L160" s="32"/>
      <c r="M160" s="160" t="s">
        <v>1</v>
      </c>
      <c r="N160" s="161" t="s">
        <v>40</v>
      </c>
      <c r="O160" s="57"/>
      <c r="P160" s="162">
        <f>O160*H160</f>
        <v>0</v>
      </c>
      <c r="Q160" s="162">
        <v>8.0000000000000007E-5</v>
      </c>
      <c r="R160" s="162">
        <f>Q160*H160</f>
        <v>1.1272800000000001E-2</v>
      </c>
      <c r="S160" s="162">
        <v>0</v>
      </c>
      <c r="T160" s="16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4" t="s">
        <v>141</v>
      </c>
      <c r="AT160" s="164" t="s">
        <v>123</v>
      </c>
      <c r="AU160" s="164" t="s">
        <v>99</v>
      </c>
      <c r="AY160" s="16" t="s">
        <v>120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6" t="s">
        <v>99</v>
      </c>
      <c r="BK160" s="166">
        <f>ROUND(I160*H160,3)</f>
        <v>0</v>
      </c>
      <c r="BL160" s="16" t="s">
        <v>141</v>
      </c>
      <c r="BM160" s="164" t="s">
        <v>211</v>
      </c>
    </row>
    <row r="161" spans="1:65" s="13" customFormat="1">
      <c r="B161" s="167"/>
      <c r="D161" s="168" t="s">
        <v>129</v>
      </c>
      <c r="E161" s="169" t="s">
        <v>1</v>
      </c>
      <c r="F161" s="170" t="s">
        <v>212</v>
      </c>
      <c r="H161" s="171">
        <v>109.45</v>
      </c>
      <c r="I161" s="172"/>
      <c r="L161" s="167"/>
      <c r="M161" s="173"/>
      <c r="N161" s="174"/>
      <c r="O161" s="174"/>
      <c r="P161" s="174"/>
      <c r="Q161" s="174"/>
      <c r="R161" s="174"/>
      <c r="S161" s="174"/>
      <c r="T161" s="175"/>
      <c r="AT161" s="169" t="s">
        <v>129</v>
      </c>
      <c r="AU161" s="169" t="s">
        <v>99</v>
      </c>
      <c r="AV161" s="13" t="s">
        <v>99</v>
      </c>
      <c r="AW161" s="13" t="s">
        <v>29</v>
      </c>
      <c r="AX161" s="13" t="s">
        <v>74</v>
      </c>
      <c r="AY161" s="169" t="s">
        <v>120</v>
      </c>
    </row>
    <row r="162" spans="1:65" s="13" customFormat="1">
      <c r="B162" s="167"/>
      <c r="D162" s="168" t="s">
        <v>129</v>
      </c>
      <c r="E162" s="169" t="s">
        <v>1</v>
      </c>
      <c r="F162" s="170" t="s">
        <v>213</v>
      </c>
      <c r="H162" s="171">
        <v>31.46</v>
      </c>
      <c r="I162" s="172"/>
      <c r="L162" s="167"/>
      <c r="M162" s="173"/>
      <c r="N162" s="174"/>
      <c r="O162" s="174"/>
      <c r="P162" s="174"/>
      <c r="Q162" s="174"/>
      <c r="R162" s="174"/>
      <c r="S162" s="174"/>
      <c r="T162" s="175"/>
      <c r="AT162" s="169" t="s">
        <v>129</v>
      </c>
      <c r="AU162" s="169" t="s">
        <v>99</v>
      </c>
      <c r="AV162" s="13" t="s">
        <v>99</v>
      </c>
      <c r="AW162" s="13" t="s">
        <v>29</v>
      </c>
      <c r="AX162" s="13" t="s">
        <v>74</v>
      </c>
      <c r="AY162" s="169" t="s">
        <v>120</v>
      </c>
    </row>
    <row r="163" spans="1:65" s="14" customFormat="1">
      <c r="B163" s="186"/>
      <c r="D163" s="168" t="s">
        <v>129</v>
      </c>
      <c r="E163" s="187" t="s">
        <v>1</v>
      </c>
      <c r="F163" s="188" t="s">
        <v>214</v>
      </c>
      <c r="H163" s="189">
        <v>140.91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129</v>
      </c>
      <c r="AU163" s="187" t="s">
        <v>99</v>
      </c>
      <c r="AV163" s="14" t="s">
        <v>127</v>
      </c>
      <c r="AW163" s="14" t="s">
        <v>29</v>
      </c>
      <c r="AX163" s="14" t="s">
        <v>79</v>
      </c>
      <c r="AY163" s="187" t="s">
        <v>120</v>
      </c>
    </row>
    <row r="164" spans="1:65" s="2" customFormat="1" ht="21.75" customHeight="1">
      <c r="A164" s="31"/>
      <c r="B164" s="118"/>
      <c r="C164" s="153" t="s">
        <v>215</v>
      </c>
      <c r="D164" s="153" t="s">
        <v>123</v>
      </c>
      <c r="E164" s="154" t="s">
        <v>216</v>
      </c>
      <c r="F164" s="155" t="s">
        <v>217</v>
      </c>
      <c r="G164" s="156" t="s">
        <v>150</v>
      </c>
      <c r="H164" s="157">
        <v>807.18</v>
      </c>
      <c r="I164" s="158"/>
      <c r="J164" s="157">
        <f>ROUND(I164*H164,3)</f>
        <v>0</v>
      </c>
      <c r="K164" s="159"/>
      <c r="L164" s="32"/>
      <c r="M164" s="160" t="s">
        <v>1</v>
      </c>
      <c r="N164" s="161" t="s">
        <v>40</v>
      </c>
      <c r="O164" s="57"/>
      <c r="P164" s="162">
        <f>O164*H164</f>
        <v>0</v>
      </c>
      <c r="Q164" s="162">
        <v>6.0000000000000002E-5</v>
      </c>
      <c r="R164" s="162">
        <f>Q164*H164</f>
        <v>4.8430799999999996E-2</v>
      </c>
      <c r="S164" s="162">
        <v>0</v>
      </c>
      <c r="T164" s="16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4" t="s">
        <v>141</v>
      </c>
      <c r="AT164" s="164" t="s">
        <v>123</v>
      </c>
      <c r="AU164" s="164" t="s">
        <v>99</v>
      </c>
      <c r="AY164" s="16" t="s">
        <v>120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6" t="s">
        <v>99</v>
      </c>
      <c r="BK164" s="166">
        <f>ROUND(I164*H164,3)</f>
        <v>0</v>
      </c>
      <c r="BL164" s="16" t="s">
        <v>141</v>
      </c>
      <c r="BM164" s="164" t="s">
        <v>218</v>
      </c>
    </row>
    <row r="165" spans="1:65" s="13" customFormat="1">
      <c r="B165" s="167"/>
      <c r="D165" s="168" t="s">
        <v>129</v>
      </c>
      <c r="E165" s="169" t="s">
        <v>1</v>
      </c>
      <c r="F165" s="170" t="s">
        <v>219</v>
      </c>
      <c r="H165" s="171">
        <v>120.23</v>
      </c>
      <c r="I165" s="172"/>
      <c r="L165" s="167"/>
      <c r="M165" s="173"/>
      <c r="N165" s="174"/>
      <c r="O165" s="174"/>
      <c r="P165" s="174"/>
      <c r="Q165" s="174"/>
      <c r="R165" s="174"/>
      <c r="S165" s="174"/>
      <c r="T165" s="175"/>
      <c r="AT165" s="169" t="s">
        <v>129</v>
      </c>
      <c r="AU165" s="169" t="s">
        <v>99</v>
      </c>
      <c r="AV165" s="13" t="s">
        <v>99</v>
      </c>
      <c r="AW165" s="13" t="s">
        <v>29</v>
      </c>
      <c r="AX165" s="13" t="s">
        <v>74</v>
      </c>
      <c r="AY165" s="169" t="s">
        <v>120</v>
      </c>
    </row>
    <row r="166" spans="1:65" s="13" customFormat="1">
      <c r="B166" s="167"/>
      <c r="D166" s="168" t="s">
        <v>129</v>
      </c>
      <c r="E166" s="169" t="s">
        <v>1</v>
      </c>
      <c r="F166" s="170" t="s">
        <v>220</v>
      </c>
      <c r="H166" s="171">
        <v>223.85</v>
      </c>
      <c r="I166" s="172"/>
      <c r="L166" s="167"/>
      <c r="M166" s="173"/>
      <c r="N166" s="174"/>
      <c r="O166" s="174"/>
      <c r="P166" s="174"/>
      <c r="Q166" s="174"/>
      <c r="R166" s="174"/>
      <c r="S166" s="174"/>
      <c r="T166" s="175"/>
      <c r="AT166" s="169" t="s">
        <v>129</v>
      </c>
      <c r="AU166" s="169" t="s">
        <v>99</v>
      </c>
      <c r="AV166" s="13" t="s">
        <v>99</v>
      </c>
      <c r="AW166" s="13" t="s">
        <v>29</v>
      </c>
      <c r="AX166" s="13" t="s">
        <v>74</v>
      </c>
      <c r="AY166" s="169" t="s">
        <v>120</v>
      </c>
    </row>
    <row r="167" spans="1:65" s="13" customFormat="1">
      <c r="B167" s="167"/>
      <c r="D167" s="168" t="s">
        <v>129</v>
      </c>
      <c r="E167" s="169" t="s">
        <v>1</v>
      </c>
      <c r="F167" s="170" t="s">
        <v>221</v>
      </c>
      <c r="H167" s="171">
        <v>174.13</v>
      </c>
      <c r="I167" s="172"/>
      <c r="L167" s="167"/>
      <c r="M167" s="173"/>
      <c r="N167" s="174"/>
      <c r="O167" s="174"/>
      <c r="P167" s="174"/>
      <c r="Q167" s="174"/>
      <c r="R167" s="174"/>
      <c r="S167" s="174"/>
      <c r="T167" s="175"/>
      <c r="AT167" s="169" t="s">
        <v>129</v>
      </c>
      <c r="AU167" s="169" t="s">
        <v>99</v>
      </c>
      <c r="AV167" s="13" t="s">
        <v>99</v>
      </c>
      <c r="AW167" s="13" t="s">
        <v>29</v>
      </c>
      <c r="AX167" s="13" t="s">
        <v>74</v>
      </c>
      <c r="AY167" s="169" t="s">
        <v>120</v>
      </c>
    </row>
    <row r="168" spans="1:65" s="13" customFormat="1">
      <c r="B168" s="167"/>
      <c r="D168" s="168" t="s">
        <v>129</v>
      </c>
      <c r="E168" s="169" t="s">
        <v>1</v>
      </c>
      <c r="F168" s="170" t="s">
        <v>222</v>
      </c>
      <c r="H168" s="171">
        <v>123.31</v>
      </c>
      <c r="I168" s="172"/>
      <c r="L168" s="167"/>
      <c r="M168" s="173"/>
      <c r="N168" s="174"/>
      <c r="O168" s="174"/>
      <c r="P168" s="174"/>
      <c r="Q168" s="174"/>
      <c r="R168" s="174"/>
      <c r="S168" s="174"/>
      <c r="T168" s="175"/>
      <c r="AT168" s="169" t="s">
        <v>129</v>
      </c>
      <c r="AU168" s="169" t="s">
        <v>99</v>
      </c>
      <c r="AV168" s="13" t="s">
        <v>99</v>
      </c>
      <c r="AW168" s="13" t="s">
        <v>29</v>
      </c>
      <c r="AX168" s="13" t="s">
        <v>74</v>
      </c>
      <c r="AY168" s="169" t="s">
        <v>120</v>
      </c>
    </row>
    <row r="169" spans="1:65" s="13" customFormat="1">
      <c r="B169" s="167"/>
      <c r="D169" s="168" t="s">
        <v>129</v>
      </c>
      <c r="E169" s="169" t="s">
        <v>1</v>
      </c>
      <c r="F169" s="170" t="s">
        <v>223</v>
      </c>
      <c r="H169" s="171">
        <v>165.66</v>
      </c>
      <c r="I169" s="172"/>
      <c r="L169" s="167"/>
      <c r="M169" s="173"/>
      <c r="N169" s="174"/>
      <c r="O169" s="174"/>
      <c r="P169" s="174"/>
      <c r="Q169" s="174"/>
      <c r="R169" s="174"/>
      <c r="S169" s="174"/>
      <c r="T169" s="175"/>
      <c r="AT169" s="169" t="s">
        <v>129</v>
      </c>
      <c r="AU169" s="169" t="s">
        <v>99</v>
      </c>
      <c r="AV169" s="13" t="s">
        <v>99</v>
      </c>
      <c r="AW169" s="13" t="s">
        <v>29</v>
      </c>
      <c r="AX169" s="13" t="s">
        <v>74</v>
      </c>
      <c r="AY169" s="169" t="s">
        <v>120</v>
      </c>
    </row>
    <row r="170" spans="1:65" s="14" customFormat="1">
      <c r="B170" s="186"/>
      <c r="D170" s="168" t="s">
        <v>129</v>
      </c>
      <c r="E170" s="187" t="s">
        <v>1</v>
      </c>
      <c r="F170" s="188" t="s">
        <v>214</v>
      </c>
      <c r="H170" s="189">
        <v>807.18</v>
      </c>
      <c r="I170" s="190"/>
      <c r="L170" s="186"/>
      <c r="M170" s="191"/>
      <c r="N170" s="192"/>
      <c r="O170" s="192"/>
      <c r="P170" s="192"/>
      <c r="Q170" s="192"/>
      <c r="R170" s="192"/>
      <c r="S170" s="192"/>
      <c r="T170" s="193"/>
      <c r="AT170" s="187" t="s">
        <v>129</v>
      </c>
      <c r="AU170" s="187" t="s">
        <v>99</v>
      </c>
      <c r="AV170" s="14" t="s">
        <v>127</v>
      </c>
      <c r="AW170" s="14" t="s">
        <v>29</v>
      </c>
      <c r="AX170" s="14" t="s">
        <v>79</v>
      </c>
      <c r="AY170" s="187" t="s">
        <v>120</v>
      </c>
    </row>
    <row r="171" spans="1:65" s="2" customFormat="1" ht="21.75" customHeight="1">
      <c r="A171" s="31"/>
      <c r="B171" s="118"/>
      <c r="C171" s="153" t="s">
        <v>224</v>
      </c>
      <c r="D171" s="153" t="s">
        <v>123</v>
      </c>
      <c r="E171" s="154" t="s">
        <v>225</v>
      </c>
      <c r="F171" s="155" t="s">
        <v>226</v>
      </c>
      <c r="G171" s="156" t="s">
        <v>150</v>
      </c>
      <c r="H171" s="157">
        <v>86.35</v>
      </c>
      <c r="I171" s="158"/>
      <c r="J171" s="157">
        <f>ROUND(I171*H171,3)</f>
        <v>0</v>
      </c>
      <c r="K171" s="159"/>
      <c r="L171" s="32"/>
      <c r="M171" s="160" t="s">
        <v>1</v>
      </c>
      <c r="N171" s="161" t="s">
        <v>40</v>
      </c>
      <c r="O171" s="57"/>
      <c r="P171" s="162">
        <f>O171*H171</f>
        <v>0</v>
      </c>
      <c r="Q171" s="162">
        <v>6.0000000000000002E-5</v>
      </c>
      <c r="R171" s="162">
        <f>Q171*H171</f>
        <v>5.1809999999999998E-3</v>
      </c>
      <c r="S171" s="162">
        <v>0</v>
      </c>
      <c r="T171" s="16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64" t="s">
        <v>141</v>
      </c>
      <c r="AT171" s="164" t="s">
        <v>123</v>
      </c>
      <c r="AU171" s="164" t="s">
        <v>99</v>
      </c>
      <c r="AY171" s="16" t="s">
        <v>120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6" t="s">
        <v>99</v>
      </c>
      <c r="BK171" s="166">
        <f>ROUND(I171*H171,3)</f>
        <v>0</v>
      </c>
      <c r="BL171" s="16" t="s">
        <v>141</v>
      </c>
      <c r="BM171" s="164" t="s">
        <v>227</v>
      </c>
    </row>
    <row r="172" spans="1:65" s="13" customFormat="1">
      <c r="B172" s="167"/>
      <c r="D172" s="168" t="s">
        <v>129</v>
      </c>
      <c r="E172" s="169" t="s">
        <v>1</v>
      </c>
      <c r="F172" s="170" t="s">
        <v>152</v>
      </c>
      <c r="H172" s="171">
        <v>86.35</v>
      </c>
      <c r="I172" s="172"/>
      <c r="L172" s="167"/>
      <c r="M172" s="173"/>
      <c r="N172" s="174"/>
      <c r="O172" s="174"/>
      <c r="P172" s="174"/>
      <c r="Q172" s="174"/>
      <c r="R172" s="174"/>
      <c r="S172" s="174"/>
      <c r="T172" s="175"/>
      <c r="AT172" s="169" t="s">
        <v>129</v>
      </c>
      <c r="AU172" s="169" t="s">
        <v>99</v>
      </c>
      <c r="AV172" s="13" t="s">
        <v>99</v>
      </c>
      <c r="AW172" s="13" t="s">
        <v>29</v>
      </c>
      <c r="AX172" s="13" t="s">
        <v>79</v>
      </c>
      <c r="AY172" s="169" t="s">
        <v>120</v>
      </c>
    </row>
    <row r="173" spans="1:65" s="2" customFormat="1" ht="21.75" customHeight="1">
      <c r="A173" s="31"/>
      <c r="B173" s="118"/>
      <c r="C173" s="176" t="s">
        <v>7</v>
      </c>
      <c r="D173" s="176" t="s">
        <v>181</v>
      </c>
      <c r="E173" s="177" t="s">
        <v>228</v>
      </c>
      <c r="F173" s="178" t="s">
        <v>229</v>
      </c>
      <c r="G173" s="179" t="s">
        <v>150</v>
      </c>
      <c r="H173" s="180">
        <v>1034.44</v>
      </c>
      <c r="I173" s="181"/>
      <c r="J173" s="180">
        <f>ROUND(I173*H173,3)</f>
        <v>0</v>
      </c>
      <c r="K173" s="182"/>
      <c r="L173" s="183"/>
      <c r="M173" s="184" t="s">
        <v>1</v>
      </c>
      <c r="N173" s="185" t="s">
        <v>40</v>
      </c>
      <c r="O173" s="57"/>
      <c r="P173" s="162">
        <f>O173*H173</f>
        <v>0</v>
      </c>
      <c r="Q173" s="162">
        <v>1E-3</v>
      </c>
      <c r="R173" s="162">
        <f>Q173*H173</f>
        <v>1.03444</v>
      </c>
      <c r="S173" s="162">
        <v>0</v>
      </c>
      <c r="T173" s="16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4" t="s">
        <v>184</v>
      </c>
      <c r="AT173" s="164" t="s">
        <v>181</v>
      </c>
      <c r="AU173" s="164" t="s">
        <v>99</v>
      </c>
      <c r="AY173" s="16" t="s">
        <v>120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6" t="s">
        <v>99</v>
      </c>
      <c r="BK173" s="166">
        <f>ROUND(I173*H173,3)</f>
        <v>0</v>
      </c>
      <c r="BL173" s="16" t="s">
        <v>141</v>
      </c>
      <c r="BM173" s="164" t="s">
        <v>230</v>
      </c>
    </row>
    <row r="174" spans="1:65" s="13" customFormat="1">
      <c r="B174" s="167"/>
      <c r="D174" s="168" t="s">
        <v>129</v>
      </c>
      <c r="E174" s="169" t="s">
        <v>1</v>
      </c>
      <c r="F174" s="170" t="s">
        <v>231</v>
      </c>
      <c r="H174" s="171">
        <v>1034.44</v>
      </c>
      <c r="I174" s="172"/>
      <c r="L174" s="167"/>
      <c r="M174" s="173"/>
      <c r="N174" s="174"/>
      <c r="O174" s="174"/>
      <c r="P174" s="174"/>
      <c r="Q174" s="174"/>
      <c r="R174" s="174"/>
      <c r="S174" s="174"/>
      <c r="T174" s="175"/>
      <c r="AT174" s="169" t="s">
        <v>129</v>
      </c>
      <c r="AU174" s="169" t="s">
        <v>99</v>
      </c>
      <c r="AV174" s="13" t="s">
        <v>99</v>
      </c>
      <c r="AW174" s="13" t="s">
        <v>29</v>
      </c>
      <c r="AX174" s="13" t="s">
        <v>79</v>
      </c>
      <c r="AY174" s="169" t="s">
        <v>120</v>
      </c>
    </row>
    <row r="175" spans="1:65" s="2" customFormat="1" ht="21.75" customHeight="1">
      <c r="A175" s="31"/>
      <c r="B175" s="118"/>
      <c r="C175" s="153" t="s">
        <v>232</v>
      </c>
      <c r="D175" s="153" t="s">
        <v>123</v>
      </c>
      <c r="E175" s="154" t="s">
        <v>233</v>
      </c>
      <c r="F175" s="155" t="s">
        <v>234</v>
      </c>
      <c r="G175" s="156" t="s">
        <v>200</v>
      </c>
      <c r="H175" s="158"/>
      <c r="I175" s="158"/>
      <c r="J175" s="157">
        <f>ROUND(I175*H175,3)</f>
        <v>0</v>
      </c>
      <c r="K175" s="159"/>
      <c r="L175" s="32"/>
      <c r="M175" s="160" t="s">
        <v>1</v>
      </c>
      <c r="N175" s="161" t="s">
        <v>40</v>
      </c>
      <c r="O175" s="57"/>
      <c r="P175" s="162">
        <f>O175*H175</f>
        <v>0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4" t="s">
        <v>141</v>
      </c>
      <c r="AT175" s="164" t="s">
        <v>123</v>
      </c>
      <c r="AU175" s="164" t="s">
        <v>99</v>
      </c>
      <c r="AY175" s="16" t="s">
        <v>120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6" t="s">
        <v>99</v>
      </c>
      <c r="BK175" s="166">
        <f>ROUND(I175*H175,3)</f>
        <v>0</v>
      </c>
      <c r="BL175" s="16" t="s">
        <v>141</v>
      </c>
      <c r="BM175" s="164" t="s">
        <v>235</v>
      </c>
    </row>
    <row r="176" spans="1:65" s="12" customFormat="1" ht="22.9" customHeight="1">
      <c r="B176" s="140"/>
      <c r="D176" s="141" t="s">
        <v>73</v>
      </c>
      <c r="E176" s="151" t="s">
        <v>236</v>
      </c>
      <c r="F176" s="151" t="s">
        <v>237</v>
      </c>
      <c r="I176" s="143"/>
      <c r="J176" s="152">
        <f>BK176</f>
        <v>0</v>
      </c>
      <c r="L176" s="140"/>
      <c r="M176" s="145"/>
      <c r="N176" s="146"/>
      <c r="O176" s="146"/>
      <c r="P176" s="147">
        <f>SUM(P177:P182)</f>
        <v>0</v>
      </c>
      <c r="Q176" s="146"/>
      <c r="R176" s="147">
        <f>SUM(R177:R182)</f>
        <v>11.881499999999997</v>
      </c>
      <c r="S176" s="146"/>
      <c r="T176" s="148">
        <f>SUM(T177:T182)</f>
        <v>0</v>
      </c>
      <c r="AR176" s="141" t="s">
        <v>99</v>
      </c>
      <c r="AT176" s="149" t="s">
        <v>73</v>
      </c>
      <c r="AU176" s="149" t="s">
        <v>79</v>
      </c>
      <c r="AY176" s="141" t="s">
        <v>120</v>
      </c>
      <c r="BK176" s="150">
        <f>SUM(BK177:BK182)</f>
        <v>0</v>
      </c>
    </row>
    <row r="177" spans="1:65" s="2" customFormat="1" ht="16.5" customHeight="1">
      <c r="A177" s="31"/>
      <c r="B177" s="118"/>
      <c r="C177" s="153" t="s">
        <v>238</v>
      </c>
      <c r="D177" s="153" t="s">
        <v>123</v>
      </c>
      <c r="E177" s="154" t="s">
        <v>239</v>
      </c>
      <c r="F177" s="155" t="s">
        <v>240</v>
      </c>
      <c r="G177" s="156" t="s">
        <v>126</v>
      </c>
      <c r="H177" s="157">
        <v>230</v>
      </c>
      <c r="I177" s="158"/>
      <c r="J177" s="157">
        <f t="shared" ref="J177:J182" si="5">ROUND(I177*H177,3)</f>
        <v>0</v>
      </c>
      <c r="K177" s="159"/>
      <c r="L177" s="32"/>
      <c r="M177" s="160" t="s">
        <v>1</v>
      </c>
      <c r="N177" s="161" t="s">
        <v>40</v>
      </c>
      <c r="O177" s="57"/>
      <c r="P177" s="162">
        <f t="shared" ref="P177:P182" si="6">O177*H177</f>
        <v>0</v>
      </c>
      <c r="Q177" s="162">
        <v>0</v>
      </c>
      <c r="R177" s="162">
        <f t="shared" ref="R177:R182" si="7">Q177*H177</f>
        <v>0</v>
      </c>
      <c r="S177" s="162">
        <v>0</v>
      </c>
      <c r="T177" s="163">
        <f t="shared" ref="T177:T182" si="8"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4" t="s">
        <v>127</v>
      </c>
      <c r="AT177" s="164" t="s">
        <v>123</v>
      </c>
      <c r="AU177" s="164" t="s">
        <v>99</v>
      </c>
      <c r="AY177" s="16" t="s">
        <v>120</v>
      </c>
      <c r="BE177" s="165">
        <f t="shared" ref="BE177:BE182" si="9">IF(N177="základná",J177,0)</f>
        <v>0</v>
      </c>
      <c r="BF177" s="165">
        <f t="shared" ref="BF177:BF182" si="10">IF(N177="znížená",J177,0)</f>
        <v>0</v>
      </c>
      <c r="BG177" s="165">
        <f t="shared" ref="BG177:BG182" si="11">IF(N177="zákl. prenesená",J177,0)</f>
        <v>0</v>
      </c>
      <c r="BH177" s="165">
        <f t="shared" ref="BH177:BH182" si="12">IF(N177="zníž. prenesená",J177,0)</f>
        <v>0</v>
      </c>
      <c r="BI177" s="165">
        <f t="shared" ref="BI177:BI182" si="13">IF(N177="nulová",J177,0)</f>
        <v>0</v>
      </c>
      <c r="BJ177" s="16" t="s">
        <v>99</v>
      </c>
      <c r="BK177" s="166">
        <f t="shared" ref="BK177:BK182" si="14">ROUND(I177*H177,3)</f>
        <v>0</v>
      </c>
      <c r="BL177" s="16" t="s">
        <v>127</v>
      </c>
      <c r="BM177" s="164" t="s">
        <v>241</v>
      </c>
    </row>
    <row r="178" spans="1:65" s="2" customFormat="1" ht="16.5" customHeight="1">
      <c r="A178" s="31"/>
      <c r="B178" s="118"/>
      <c r="C178" s="153" t="s">
        <v>242</v>
      </c>
      <c r="D178" s="153" t="s">
        <v>123</v>
      </c>
      <c r="E178" s="154" t="s">
        <v>243</v>
      </c>
      <c r="F178" s="155" t="s">
        <v>244</v>
      </c>
      <c r="G178" s="156" t="s">
        <v>126</v>
      </c>
      <c r="H178" s="157">
        <v>230</v>
      </c>
      <c r="I178" s="158"/>
      <c r="J178" s="157">
        <f t="shared" si="5"/>
        <v>0</v>
      </c>
      <c r="K178" s="159"/>
      <c r="L178" s="32"/>
      <c r="M178" s="160" t="s">
        <v>1</v>
      </c>
      <c r="N178" s="161" t="s">
        <v>40</v>
      </c>
      <c r="O178" s="57"/>
      <c r="P178" s="162">
        <f t="shared" si="6"/>
        <v>0</v>
      </c>
      <c r="Q178" s="162">
        <v>5.0979999999999998E-2</v>
      </c>
      <c r="R178" s="162">
        <f t="shared" si="7"/>
        <v>11.725399999999999</v>
      </c>
      <c r="S178" s="162">
        <v>0</v>
      </c>
      <c r="T178" s="163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4" t="s">
        <v>127</v>
      </c>
      <c r="AT178" s="164" t="s">
        <v>123</v>
      </c>
      <c r="AU178" s="164" t="s">
        <v>99</v>
      </c>
      <c r="AY178" s="16" t="s">
        <v>120</v>
      </c>
      <c r="BE178" s="165">
        <f t="shared" si="9"/>
        <v>0</v>
      </c>
      <c r="BF178" s="165">
        <f t="shared" si="10"/>
        <v>0</v>
      </c>
      <c r="BG178" s="165">
        <f t="shared" si="11"/>
        <v>0</v>
      </c>
      <c r="BH178" s="165">
        <f t="shared" si="12"/>
        <v>0</v>
      </c>
      <c r="BI178" s="165">
        <f t="shared" si="13"/>
        <v>0</v>
      </c>
      <c r="BJ178" s="16" t="s">
        <v>99</v>
      </c>
      <c r="BK178" s="166">
        <f t="shared" si="14"/>
        <v>0</v>
      </c>
      <c r="BL178" s="16" t="s">
        <v>127</v>
      </c>
      <c r="BM178" s="164" t="s">
        <v>245</v>
      </c>
    </row>
    <row r="179" spans="1:65" s="2" customFormat="1" ht="21.75" customHeight="1">
      <c r="A179" s="31"/>
      <c r="B179" s="118"/>
      <c r="C179" s="153" t="s">
        <v>246</v>
      </c>
      <c r="D179" s="153" t="s">
        <v>123</v>
      </c>
      <c r="E179" s="154" t="s">
        <v>247</v>
      </c>
      <c r="F179" s="155" t="s">
        <v>248</v>
      </c>
      <c r="G179" s="156" t="s">
        <v>126</v>
      </c>
      <c r="H179" s="157">
        <v>230</v>
      </c>
      <c r="I179" s="158"/>
      <c r="J179" s="157">
        <f t="shared" si="5"/>
        <v>0</v>
      </c>
      <c r="K179" s="159"/>
      <c r="L179" s="32"/>
      <c r="M179" s="160" t="s">
        <v>1</v>
      </c>
      <c r="N179" s="161" t="s">
        <v>40</v>
      </c>
      <c r="O179" s="57"/>
      <c r="P179" s="162">
        <f t="shared" si="6"/>
        <v>0</v>
      </c>
      <c r="Q179" s="162">
        <v>2.7999999999999998E-4</v>
      </c>
      <c r="R179" s="162">
        <f t="shared" si="7"/>
        <v>6.4399999999999999E-2</v>
      </c>
      <c r="S179" s="162">
        <v>0</v>
      </c>
      <c r="T179" s="163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4" t="s">
        <v>141</v>
      </c>
      <c r="AT179" s="164" t="s">
        <v>123</v>
      </c>
      <c r="AU179" s="164" t="s">
        <v>99</v>
      </c>
      <c r="AY179" s="16" t="s">
        <v>120</v>
      </c>
      <c r="BE179" s="165">
        <f t="shared" si="9"/>
        <v>0</v>
      </c>
      <c r="BF179" s="165">
        <f t="shared" si="10"/>
        <v>0</v>
      </c>
      <c r="BG179" s="165">
        <f t="shared" si="11"/>
        <v>0</v>
      </c>
      <c r="BH179" s="165">
        <f t="shared" si="12"/>
        <v>0</v>
      </c>
      <c r="BI179" s="165">
        <f t="shared" si="13"/>
        <v>0</v>
      </c>
      <c r="BJ179" s="16" t="s">
        <v>99</v>
      </c>
      <c r="BK179" s="166">
        <f t="shared" si="14"/>
        <v>0</v>
      </c>
      <c r="BL179" s="16" t="s">
        <v>141</v>
      </c>
      <c r="BM179" s="164" t="s">
        <v>249</v>
      </c>
    </row>
    <row r="180" spans="1:65" s="2" customFormat="1" ht="21.75" customHeight="1">
      <c r="A180" s="31"/>
      <c r="B180" s="118"/>
      <c r="C180" s="176" t="s">
        <v>250</v>
      </c>
      <c r="D180" s="176" t="s">
        <v>181</v>
      </c>
      <c r="E180" s="177" t="s">
        <v>251</v>
      </c>
      <c r="F180" s="178" t="s">
        <v>252</v>
      </c>
      <c r="G180" s="179" t="s">
        <v>150</v>
      </c>
      <c r="H180" s="180">
        <v>140</v>
      </c>
      <c r="I180" s="181"/>
      <c r="J180" s="180">
        <f t="shared" si="5"/>
        <v>0</v>
      </c>
      <c r="K180" s="182"/>
      <c r="L180" s="183"/>
      <c r="M180" s="184" t="s">
        <v>1</v>
      </c>
      <c r="N180" s="185" t="s">
        <v>40</v>
      </c>
      <c r="O180" s="57"/>
      <c r="P180" s="162">
        <f t="shared" si="6"/>
        <v>0</v>
      </c>
      <c r="Q180" s="162">
        <v>5.4000000000000001E-4</v>
      </c>
      <c r="R180" s="162">
        <f t="shared" si="7"/>
        <v>7.5600000000000001E-2</v>
      </c>
      <c r="S180" s="162">
        <v>0</v>
      </c>
      <c r="T180" s="163">
        <f t="shared" si="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4" t="s">
        <v>184</v>
      </c>
      <c r="AT180" s="164" t="s">
        <v>181</v>
      </c>
      <c r="AU180" s="164" t="s">
        <v>99</v>
      </c>
      <c r="AY180" s="16" t="s">
        <v>120</v>
      </c>
      <c r="BE180" s="165">
        <f t="shared" si="9"/>
        <v>0</v>
      </c>
      <c r="BF180" s="165">
        <f t="shared" si="10"/>
        <v>0</v>
      </c>
      <c r="BG180" s="165">
        <f t="shared" si="11"/>
        <v>0</v>
      </c>
      <c r="BH180" s="165">
        <f t="shared" si="12"/>
        <v>0</v>
      </c>
      <c r="BI180" s="165">
        <f t="shared" si="13"/>
        <v>0</v>
      </c>
      <c r="BJ180" s="16" t="s">
        <v>99</v>
      </c>
      <c r="BK180" s="166">
        <f t="shared" si="14"/>
        <v>0</v>
      </c>
      <c r="BL180" s="16" t="s">
        <v>141</v>
      </c>
      <c r="BM180" s="164" t="s">
        <v>253</v>
      </c>
    </row>
    <row r="181" spans="1:65" s="2" customFormat="1" ht="16.5" customHeight="1">
      <c r="A181" s="31"/>
      <c r="B181" s="118"/>
      <c r="C181" s="153" t="s">
        <v>254</v>
      </c>
      <c r="D181" s="153" t="s">
        <v>123</v>
      </c>
      <c r="E181" s="154" t="s">
        <v>255</v>
      </c>
      <c r="F181" s="155" t="s">
        <v>256</v>
      </c>
      <c r="G181" s="156" t="s">
        <v>126</v>
      </c>
      <c r="H181" s="157">
        <v>230</v>
      </c>
      <c r="I181" s="158"/>
      <c r="J181" s="157">
        <f t="shared" si="5"/>
        <v>0</v>
      </c>
      <c r="K181" s="159"/>
      <c r="L181" s="32"/>
      <c r="M181" s="160" t="s">
        <v>1</v>
      </c>
      <c r="N181" s="161" t="s">
        <v>40</v>
      </c>
      <c r="O181" s="57"/>
      <c r="P181" s="162">
        <f t="shared" si="6"/>
        <v>0</v>
      </c>
      <c r="Q181" s="162">
        <v>6.9999999999999994E-5</v>
      </c>
      <c r="R181" s="162">
        <f t="shared" si="7"/>
        <v>1.61E-2</v>
      </c>
      <c r="S181" s="162">
        <v>0</v>
      </c>
      <c r="T181" s="163">
        <f t="shared" si="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4" t="s">
        <v>141</v>
      </c>
      <c r="AT181" s="164" t="s">
        <v>123</v>
      </c>
      <c r="AU181" s="164" t="s">
        <v>99</v>
      </c>
      <c r="AY181" s="16" t="s">
        <v>120</v>
      </c>
      <c r="BE181" s="165">
        <f t="shared" si="9"/>
        <v>0</v>
      </c>
      <c r="BF181" s="165">
        <f t="shared" si="10"/>
        <v>0</v>
      </c>
      <c r="BG181" s="165">
        <f t="shared" si="11"/>
        <v>0</v>
      </c>
      <c r="BH181" s="165">
        <f t="shared" si="12"/>
        <v>0</v>
      </c>
      <c r="BI181" s="165">
        <f t="shared" si="13"/>
        <v>0</v>
      </c>
      <c r="BJ181" s="16" t="s">
        <v>99</v>
      </c>
      <c r="BK181" s="166">
        <f t="shared" si="14"/>
        <v>0</v>
      </c>
      <c r="BL181" s="16" t="s">
        <v>141</v>
      </c>
      <c r="BM181" s="164" t="s">
        <v>257</v>
      </c>
    </row>
    <row r="182" spans="1:65" s="2" customFormat="1" ht="33" customHeight="1">
      <c r="A182" s="31"/>
      <c r="B182" s="118"/>
      <c r="C182" s="153" t="s">
        <v>258</v>
      </c>
      <c r="D182" s="153" t="s">
        <v>123</v>
      </c>
      <c r="E182" s="154" t="s">
        <v>259</v>
      </c>
      <c r="F182" s="155" t="s">
        <v>260</v>
      </c>
      <c r="G182" s="156" t="s">
        <v>261</v>
      </c>
      <c r="H182" s="157">
        <v>233</v>
      </c>
      <c r="I182" s="158"/>
      <c r="J182" s="157">
        <f t="shared" si="5"/>
        <v>0</v>
      </c>
      <c r="K182" s="159"/>
      <c r="L182" s="32"/>
      <c r="M182" s="160" t="s">
        <v>1</v>
      </c>
      <c r="N182" s="161" t="s">
        <v>40</v>
      </c>
      <c r="O182" s="57"/>
      <c r="P182" s="162">
        <f t="shared" si="6"/>
        <v>0</v>
      </c>
      <c r="Q182" s="162">
        <v>0</v>
      </c>
      <c r="R182" s="162">
        <f t="shared" si="7"/>
        <v>0</v>
      </c>
      <c r="S182" s="162">
        <v>0</v>
      </c>
      <c r="T182" s="163">
        <f t="shared" si="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4" t="s">
        <v>262</v>
      </c>
      <c r="AT182" s="164" t="s">
        <v>123</v>
      </c>
      <c r="AU182" s="164" t="s">
        <v>99</v>
      </c>
      <c r="AY182" s="16" t="s">
        <v>120</v>
      </c>
      <c r="BE182" s="165">
        <f t="shared" si="9"/>
        <v>0</v>
      </c>
      <c r="BF182" s="165">
        <f t="shared" si="10"/>
        <v>0</v>
      </c>
      <c r="BG182" s="165">
        <f t="shared" si="11"/>
        <v>0</v>
      </c>
      <c r="BH182" s="165">
        <f t="shared" si="12"/>
        <v>0</v>
      </c>
      <c r="BI182" s="165">
        <f t="shared" si="13"/>
        <v>0</v>
      </c>
      <c r="BJ182" s="16" t="s">
        <v>99</v>
      </c>
      <c r="BK182" s="166">
        <f t="shared" si="14"/>
        <v>0</v>
      </c>
      <c r="BL182" s="16" t="s">
        <v>262</v>
      </c>
      <c r="BM182" s="164" t="s">
        <v>263</v>
      </c>
    </row>
    <row r="183" spans="1:65" s="12" customFormat="1" ht="25.9" customHeight="1">
      <c r="B183" s="140"/>
      <c r="D183" s="141" t="s">
        <v>73</v>
      </c>
      <c r="E183" s="142" t="s">
        <v>181</v>
      </c>
      <c r="F183" s="142" t="s">
        <v>264</v>
      </c>
      <c r="I183" s="143"/>
      <c r="J183" s="144">
        <f>BK183</f>
        <v>0</v>
      </c>
      <c r="L183" s="140"/>
      <c r="M183" s="145"/>
      <c r="N183" s="146"/>
      <c r="O183" s="146"/>
      <c r="P183" s="147">
        <f>P184</f>
        <v>0</v>
      </c>
      <c r="Q183" s="146"/>
      <c r="R183" s="147">
        <f>R184</f>
        <v>0</v>
      </c>
      <c r="S183" s="146"/>
      <c r="T183" s="148">
        <f>T184</f>
        <v>0</v>
      </c>
      <c r="AR183" s="141" t="s">
        <v>135</v>
      </c>
      <c r="AT183" s="149" t="s">
        <v>73</v>
      </c>
      <c r="AU183" s="149" t="s">
        <v>74</v>
      </c>
      <c r="AY183" s="141" t="s">
        <v>120</v>
      </c>
      <c r="BK183" s="150">
        <f>BK184</f>
        <v>0</v>
      </c>
    </row>
    <row r="184" spans="1:65" s="12" customFormat="1" ht="22.9" customHeight="1">
      <c r="B184" s="140"/>
      <c r="D184" s="141" t="s">
        <v>73</v>
      </c>
      <c r="E184" s="151" t="s">
        <v>265</v>
      </c>
      <c r="F184" s="151" t="s">
        <v>266</v>
      </c>
      <c r="I184" s="143"/>
      <c r="J184" s="152">
        <f>BK184</f>
        <v>0</v>
      </c>
      <c r="L184" s="140"/>
      <c r="M184" s="145"/>
      <c r="N184" s="146"/>
      <c r="O184" s="146"/>
      <c r="P184" s="147">
        <f>P185</f>
        <v>0</v>
      </c>
      <c r="Q184" s="146"/>
      <c r="R184" s="147">
        <f>R185</f>
        <v>0</v>
      </c>
      <c r="S184" s="146"/>
      <c r="T184" s="148">
        <f>T185</f>
        <v>0</v>
      </c>
      <c r="AR184" s="141" t="s">
        <v>135</v>
      </c>
      <c r="AT184" s="149" t="s">
        <v>73</v>
      </c>
      <c r="AU184" s="149" t="s">
        <v>79</v>
      </c>
      <c r="AY184" s="141" t="s">
        <v>120</v>
      </c>
      <c r="BK184" s="150">
        <f>BK185</f>
        <v>0</v>
      </c>
    </row>
    <row r="185" spans="1:65" s="2" customFormat="1" ht="36" customHeight="1">
      <c r="A185" s="31"/>
      <c r="B185" s="118"/>
      <c r="C185" s="153" t="s">
        <v>267</v>
      </c>
      <c r="D185" s="153" t="s">
        <v>123</v>
      </c>
      <c r="E185" s="154" t="s">
        <v>268</v>
      </c>
      <c r="F185" s="155" t="s">
        <v>315</v>
      </c>
      <c r="G185" s="156" t="s">
        <v>164</v>
      </c>
      <c r="H185" s="157">
        <v>1</v>
      </c>
      <c r="I185" s="158"/>
      <c r="J185" s="157">
        <f>ROUND(I185*H185,3)</f>
        <v>0</v>
      </c>
      <c r="K185" s="159"/>
      <c r="L185" s="32"/>
      <c r="M185" s="194" t="s">
        <v>1</v>
      </c>
      <c r="N185" s="195" t="s">
        <v>40</v>
      </c>
      <c r="O185" s="196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4" t="s">
        <v>269</v>
      </c>
      <c r="AT185" s="164" t="s">
        <v>123</v>
      </c>
      <c r="AU185" s="164" t="s">
        <v>99</v>
      </c>
      <c r="AY185" s="16" t="s">
        <v>120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6" t="s">
        <v>99</v>
      </c>
      <c r="BK185" s="166">
        <f>ROUND(I185*H185,3)</f>
        <v>0</v>
      </c>
      <c r="BL185" s="16" t="s">
        <v>269</v>
      </c>
      <c r="BM185" s="164" t="s">
        <v>270</v>
      </c>
    </row>
    <row r="186" spans="1:65" s="2" customFormat="1" ht="14.45" customHeight="1">
      <c r="A186" s="31"/>
      <c r="B186" s="46"/>
      <c r="C186" s="47"/>
      <c r="D186" s="47"/>
      <c r="E186" s="47"/>
      <c r="F186" s="47"/>
      <c r="G186" s="47"/>
      <c r="H186" s="47"/>
      <c r="I186" s="47"/>
      <c r="J186" s="47"/>
      <c r="K186" s="47"/>
      <c r="L186" s="32"/>
      <c r="M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</sheetData>
  <autoFilter ref="C130:K185" xr:uid="{00000000-0009-0000-0000-000001000000}"/>
  <mergeCells count="11">
    <mergeCell ref="L2:V2"/>
    <mergeCell ref="D108:F108"/>
    <mergeCell ref="D109:F109"/>
    <mergeCell ref="D110:F110"/>
    <mergeCell ref="D111:F111"/>
    <mergeCell ref="E123:H123"/>
    <mergeCell ref="E7:H7"/>
    <mergeCell ref="E16:H16"/>
    <mergeCell ref="E25:H25"/>
    <mergeCell ref="E85:H85"/>
    <mergeCell ref="D107:F10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E739-47B7-40E8-A157-2C22C101F25B}">
  <dimension ref="A1:F49"/>
  <sheetViews>
    <sheetView tabSelected="1" workbookViewId="0">
      <selection activeCell="E18" sqref="E18"/>
    </sheetView>
  </sheetViews>
  <sheetFormatPr defaultRowHeight="12"/>
  <cols>
    <col min="1" max="1" width="15.6640625" customWidth="1"/>
    <col min="2" max="2" width="62.1640625" customWidth="1"/>
    <col min="3" max="3" width="13.83203125" style="223" customWidth="1"/>
    <col min="4" max="4" width="11.83203125" style="223" customWidth="1"/>
    <col min="5" max="5" width="12.1640625" style="223" customWidth="1"/>
    <col min="6" max="6" width="13.83203125" style="223" customWidth="1"/>
  </cols>
  <sheetData>
    <row r="1" spans="1:6" ht="12.75">
      <c r="A1" s="199"/>
      <c r="B1" s="199"/>
      <c r="C1" s="262" t="s">
        <v>316</v>
      </c>
      <c r="F1" s="224"/>
    </row>
    <row r="2" spans="1:6">
      <c r="A2" s="307" t="s">
        <v>272</v>
      </c>
      <c r="B2" s="307"/>
      <c r="F2" s="224"/>
    </row>
    <row r="3" spans="1:6">
      <c r="A3" s="307"/>
      <c r="B3" s="307"/>
      <c r="F3" s="224"/>
    </row>
    <row r="4" spans="1:6" ht="14.25">
      <c r="A4" s="258" t="s">
        <v>273</v>
      </c>
      <c r="B4" s="199"/>
      <c r="F4" s="224"/>
    </row>
    <row r="5" spans="1:6" ht="14.25">
      <c r="A5" s="258" t="s">
        <v>274</v>
      </c>
      <c r="B5" s="199"/>
      <c r="F5" s="224"/>
    </row>
    <row r="6" spans="1:6">
      <c r="A6" s="223" t="s">
        <v>275</v>
      </c>
      <c r="B6" s="199"/>
      <c r="F6" s="224"/>
    </row>
    <row r="7" spans="1:6">
      <c r="A7" s="223" t="s">
        <v>276</v>
      </c>
      <c r="B7" s="199"/>
      <c r="F7" s="224"/>
    </row>
    <row r="8" spans="1:6">
      <c r="A8" s="223"/>
      <c r="B8" s="199"/>
      <c r="F8" s="224"/>
    </row>
    <row r="9" spans="1:6">
      <c r="A9" s="199"/>
      <c r="B9" s="199"/>
      <c r="F9" s="224"/>
    </row>
    <row r="10" spans="1:6" ht="12.75" thickBot="1">
      <c r="A10" s="199"/>
      <c r="B10" s="199"/>
      <c r="F10" s="224"/>
    </row>
    <row r="11" spans="1:6" ht="24.75" thickBot="1">
      <c r="A11" s="200"/>
      <c r="B11" s="201"/>
      <c r="C11" s="225" t="s">
        <v>109</v>
      </c>
      <c r="D11" s="226" t="s">
        <v>277</v>
      </c>
      <c r="E11" s="227" t="s">
        <v>278</v>
      </c>
      <c r="F11" s="228" t="s">
        <v>279</v>
      </c>
    </row>
    <row r="12" spans="1:6" ht="15">
      <c r="A12" s="202"/>
      <c r="B12" s="203" t="s">
        <v>280</v>
      </c>
      <c r="C12" s="229"/>
      <c r="D12" s="229"/>
      <c r="E12" s="229"/>
      <c r="F12" s="230"/>
    </row>
    <row r="13" spans="1:6" ht="15">
      <c r="A13" s="204"/>
      <c r="B13" s="205"/>
      <c r="C13" s="218"/>
      <c r="D13" s="218"/>
      <c r="E13" s="218"/>
      <c r="F13" s="231"/>
    </row>
    <row r="14" spans="1:6">
      <c r="A14" s="206">
        <v>1</v>
      </c>
      <c r="B14" s="218" t="s">
        <v>281</v>
      </c>
      <c r="C14" s="232">
        <v>3</v>
      </c>
      <c r="D14" s="233" t="s">
        <v>282</v>
      </c>
      <c r="E14" s="263"/>
      <c r="F14" s="231">
        <f t="shared" ref="F14:F21" si="0">C14*E14</f>
        <v>0</v>
      </c>
    </row>
    <row r="15" spans="1:6">
      <c r="A15" s="206">
        <v>2</v>
      </c>
      <c r="B15" s="218" t="s">
        <v>283</v>
      </c>
      <c r="C15" s="232">
        <v>3</v>
      </c>
      <c r="D15" s="233" t="s">
        <v>282</v>
      </c>
      <c r="E15" s="263"/>
      <c r="F15" s="231">
        <f t="shared" si="0"/>
        <v>0</v>
      </c>
    </row>
    <row r="16" spans="1:6">
      <c r="A16" s="206">
        <v>3</v>
      </c>
      <c r="B16" s="218" t="s">
        <v>284</v>
      </c>
      <c r="C16" s="232">
        <v>8</v>
      </c>
      <c r="D16" s="233" t="s">
        <v>282</v>
      </c>
      <c r="E16" s="263"/>
      <c r="F16" s="231">
        <f t="shared" si="0"/>
        <v>0</v>
      </c>
    </row>
    <row r="17" spans="1:6">
      <c r="A17" s="206">
        <v>4</v>
      </c>
      <c r="B17" s="218" t="s">
        <v>285</v>
      </c>
      <c r="C17" s="232">
        <v>2</v>
      </c>
      <c r="D17" s="233" t="s">
        <v>282</v>
      </c>
      <c r="E17" s="263"/>
      <c r="F17" s="231">
        <f t="shared" si="0"/>
        <v>0</v>
      </c>
    </row>
    <row r="18" spans="1:6">
      <c r="A18" s="206">
        <v>5</v>
      </c>
      <c r="B18" s="218" t="s">
        <v>286</v>
      </c>
      <c r="C18" s="232">
        <v>14</v>
      </c>
      <c r="D18" s="233" t="s">
        <v>282</v>
      </c>
      <c r="E18" s="263"/>
      <c r="F18" s="231">
        <f t="shared" si="0"/>
        <v>0</v>
      </c>
    </row>
    <row r="19" spans="1:6">
      <c r="A19" s="206">
        <v>6</v>
      </c>
      <c r="B19" s="218" t="s">
        <v>287</v>
      </c>
      <c r="C19" s="232">
        <v>20</v>
      </c>
      <c r="D19" s="233" t="s">
        <v>282</v>
      </c>
      <c r="E19" s="263"/>
      <c r="F19" s="231">
        <f t="shared" si="0"/>
        <v>0</v>
      </c>
    </row>
    <row r="20" spans="1:6">
      <c r="A20" s="206">
        <v>7</v>
      </c>
      <c r="B20" s="218" t="s">
        <v>288</v>
      </c>
      <c r="C20" s="232">
        <v>4</v>
      </c>
      <c r="D20" s="233" t="s">
        <v>282</v>
      </c>
      <c r="E20" s="263"/>
      <c r="F20" s="231">
        <f t="shared" si="0"/>
        <v>0</v>
      </c>
    </row>
    <row r="21" spans="1:6">
      <c r="A21" s="206">
        <v>8</v>
      </c>
      <c r="B21" s="218" t="s">
        <v>289</v>
      </c>
      <c r="C21" s="232">
        <v>8</v>
      </c>
      <c r="D21" s="233" t="s">
        <v>150</v>
      </c>
      <c r="E21" s="263"/>
      <c r="F21" s="231">
        <f t="shared" si="0"/>
        <v>0</v>
      </c>
    </row>
    <row r="22" spans="1:6" ht="15">
      <c r="A22" s="204"/>
      <c r="B22" s="207" t="s">
        <v>290</v>
      </c>
      <c r="C22" s="234"/>
      <c r="D22" s="235"/>
      <c r="E22" s="249"/>
      <c r="F22" s="251">
        <f>SUM(F14:F21)</f>
        <v>0</v>
      </c>
    </row>
    <row r="23" spans="1:6" ht="9" customHeight="1">
      <c r="A23" s="204"/>
      <c r="B23" s="219"/>
      <c r="C23" s="232"/>
      <c r="D23" s="233"/>
      <c r="E23" s="239"/>
      <c r="F23" s="231"/>
    </row>
    <row r="24" spans="1:6" ht="37.15" customHeight="1">
      <c r="A24" s="206">
        <v>9</v>
      </c>
      <c r="B24" s="220" t="s">
        <v>291</v>
      </c>
      <c r="C24" s="232">
        <v>795</v>
      </c>
      <c r="D24" s="233" t="s">
        <v>206</v>
      </c>
      <c r="E24" s="263"/>
      <c r="F24" s="231">
        <f t="shared" ref="F24:F29" si="1">C24*E24</f>
        <v>0</v>
      </c>
    </row>
    <row r="25" spans="1:6" ht="25.9" customHeight="1">
      <c r="A25" s="206">
        <v>10</v>
      </c>
      <c r="B25" s="222" t="s">
        <v>292</v>
      </c>
      <c r="C25" s="232">
        <v>1</v>
      </c>
      <c r="D25" s="233" t="s">
        <v>164</v>
      </c>
      <c r="E25" s="263"/>
      <c r="F25" s="231">
        <f t="shared" si="1"/>
        <v>0</v>
      </c>
    </row>
    <row r="26" spans="1:6" ht="39" customHeight="1">
      <c r="A26" s="206">
        <v>11</v>
      </c>
      <c r="B26" s="220" t="s">
        <v>293</v>
      </c>
      <c r="C26" s="232">
        <v>795</v>
      </c>
      <c r="D26" s="233" t="s">
        <v>206</v>
      </c>
      <c r="E26" s="263"/>
      <c r="F26" s="231">
        <f t="shared" si="1"/>
        <v>0</v>
      </c>
    </row>
    <row r="27" spans="1:6" ht="38.450000000000003" customHeight="1">
      <c r="A27" s="206">
        <v>12</v>
      </c>
      <c r="B27" s="220" t="s">
        <v>294</v>
      </c>
      <c r="C27" s="232">
        <v>795</v>
      </c>
      <c r="D27" s="233" t="s">
        <v>206</v>
      </c>
      <c r="E27" s="263"/>
      <c r="F27" s="231">
        <f t="shared" si="1"/>
        <v>0</v>
      </c>
    </row>
    <row r="28" spans="1:6" ht="28.15" customHeight="1">
      <c r="A28" s="206">
        <v>13</v>
      </c>
      <c r="B28" s="220" t="s">
        <v>295</v>
      </c>
      <c r="C28" s="232">
        <v>80</v>
      </c>
      <c r="D28" s="233" t="s">
        <v>126</v>
      </c>
      <c r="E28" s="263"/>
      <c r="F28" s="231">
        <f t="shared" si="1"/>
        <v>0</v>
      </c>
    </row>
    <row r="29" spans="1:6" ht="37.15" customHeight="1">
      <c r="A29" s="206">
        <v>14</v>
      </c>
      <c r="B29" s="220" t="s">
        <v>296</v>
      </c>
      <c r="C29" s="232">
        <v>12</v>
      </c>
      <c r="D29" s="233" t="s">
        <v>282</v>
      </c>
      <c r="E29" s="263"/>
      <c r="F29" s="231">
        <f t="shared" si="1"/>
        <v>0</v>
      </c>
    </row>
    <row r="30" spans="1:6" hidden="1">
      <c r="A30" s="206"/>
      <c r="B30" s="208"/>
      <c r="C30" s="232"/>
      <c r="D30" s="233"/>
      <c r="E30" s="263"/>
      <c r="F30" s="231">
        <f>SUM(F24:F29)</f>
        <v>0</v>
      </c>
    </row>
    <row r="31" spans="1:6" ht="13.15" customHeight="1">
      <c r="A31" s="206">
        <v>15</v>
      </c>
      <c r="B31" s="220" t="s">
        <v>297</v>
      </c>
      <c r="C31" s="232">
        <v>3</v>
      </c>
      <c r="D31" s="233" t="s">
        <v>200</v>
      </c>
      <c r="E31" s="263"/>
      <c r="F31" s="231">
        <f>C31*E31</f>
        <v>0</v>
      </c>
    </row>
    <row r="32" spans="1:6" ht="15">
      <c r="A32" s="204"/>
      <c r="B32" s="207" t="s">
        <v>314</v>
      </c>
      <c r="C32" s="234"/>
      <c r="D32" s="235"/>
      <c r="E32" s="249"/>
      <c r="F32" s="252">
        <f>F24+F25+F26+F27+F28+F29+F31</f>
        <v>0</v>
      </c>
    </row>
    <row r="33" spans="1:6" ht="9" customHeight="1">
      <c r="A33" s="204"/>
      <c r="B33" s="209"/>
      <c r="C33" s="232"/>
      <c r="D33" s="233"/>
      <c r="E33" s="239"/>
      <c r="F33" s="231"/>
    </row>
    <row r="34" spans="1:6" ht="28.15" customHeight="1">
      <c r="A34" s="206">
        <v>16</v>
      </c>
      <c r="B34" s="220" t="s">
        <v>298</v>
      </c>
      <c r="C34" s="232">
        <v>1</v>
      </c>
      <c r="D34" s="233" t="s">
        <v>164</v>
      </c>
      <c r="E34" s="263"/>
      <c r="F34" s="231">
        <f>C34*E34</f>
        <v>0</v>
      </c>
    </row>
    <row r="35" spans="1:6" ht="28.15" customHeight="1">
      <c r="A35" s="206">
        <v>17</v>
      </c>
      <c r="B35" s="220" t="s">
        <v>299</v>
      </c>
      <c r="C35" s="232">
        <v>6</v>
      </c>
      <c r="D35" s="233" t="s">
        <v>282</v>
      </c>
      <c r="E35" s="263"/>
      <c r="F35" s="231">
        <f>C35*E35</f>
        <v>0</v>
      </c>
    </row>
    <row r="36" spans="1:6" ht="28.15" customHeight="1">
      <c r="A36" s="206">
        <v>18</v>
      </c>
      <c r="B36" s="220" t="s">
        <v>300</v>
      </c>
      <c r="C36" s="232">
        <v>1</v>
      </c>
      <c r="D36" s="233" t="s">
        <v>164</v>
      </c>
      <c r="E36" s="263"/>
      <c r="F36" s="231">
        <f>C36*E36</f>
        <v>0</v>
      </c>
    </row>
    <row r="37" spans="1:6" ht="28.9" customHeight="1" thickBot="1">
      <c r="A37" s="210"/>
      <c r="B37" s="313" t="s">
        <v>301</v>
      </c>
      <c r="C37" s="314"/>
      <c r="D37" s="236"/>
      <c r="E37" s="250"/>
      <c r="F37" s="252">
        <f>SUM(F34:F36)</f>
        <v>0</v>
      </c>
    </row>
    <row r="38" spans="1:6" ht="18" customHeight="1" thickBot="1">
      <c r="A38" s="211"/>
      <c r="B38" s="308" t="s">
        <v>302</v>
      </c>
      <c r="C38" s="308"/>
      <c r="D38" s="308"/>
      <c r="E38" s="309"/>
      <c r="F38" s="259">
        <f>F37+F32+F22</f>
        <v>0</v>
      </c>
    </row>
    <row r="39" spans="1:6" ht="15.6" customHeight="1">
      <c r="A39" s="202"/>
      <c r="B39" s="212" t="s">
        <v>303</v>
      </c>
      <c r="C39" s="237"/>
      <c r="D39" s="238"/>
      <c r="E39" s="229"/>
      <c r="F39" s="230"/>
    </row>
    <row r="40" spans="1:6" ht="12" customHeight="1">
      <c r="A40" s="204"/>
      <c r="B40" s="220" t="s">
        <v>304</v>
      </c>
      <c r="C40" s="232">
        <v>1</v>
      </c>
      <c r="D40" s="233" t="s">
        <v>164</v>
      </c>
      <c r="E40" s="218">
        <f>F22</f>
        <v>0</v>
      </c>
      <c r="F40" s="231">
        <f>E40</f>
        <v>0</v>
      </c>
    </row>
    <row r="41" spans="1:6" ht="11.45" customHeight="1">
      <c r="A41" s="204"/>
      <c r="B41" s="220" t="s">
        <v>305</v>
      </c>
      <c r="C41" s="232">
        <v>1</v>
      </c>
      <c r="D41" s="233" t="s">
        <v>164</v>
      </c>
      <c r="E41" s="239">
        <f>F32</f>
        <v>0</v>
      </c>
      <c r="F41" s="231">
        <f>E41</f>
        <v>0</v>
      </c>
    </row>
    <row r="42" spans="1:6" ht="11.45" customHeight="1">
      <c r="A42" s="204"/>
      <c r="B42" s="220" t="s">
        <v>306</v>
      </c>
      <c r="C42" s="232">
        <v>1</v>
      </c>
      <c r="D42" s="233" t="s">
        <v>164</v>
      </c>
      <c r="E42" s="239">
        <f>F37</f>
        <v>0</v>
      </c>
      <c r="F42" s="231">
        <f>E42</f>
        <v>0</v>
      </c>
    </row>
    <row r="43" spans="1:6">
      <c r="A43" s="204"/>
      <c r="B43" s="220" t="s">
        <v>302</v>
      </c>
      <c r="C43" s="232"/>
      <c r="D43" s="233"/>
      <c r="E43" s="218"/>
      <c r="F43" s="231">
        <f>SUM(F40:F42)</f>
        <v>0</v>
      </c>
    </row>
    <row r="44" spans="1:6">
      <c r="A44" s="204"/>
      <c r="B44" s="220" t="s">
        <v>307</v>
      </c>
      <c r="C44" s="232"/>
      <c r="D44" s="233"/>
      <c r="E44" s="218"/>
      <c r="F44" s="231"/>
    </row>
    <row r="45" spans="1:6" ht="12.75" thickBot="1">
      <c r="A45" s="213"/>
      <c r="B45" s="221" t="s">
        <v>308</v>
      </c>
      <c r="C45" s="240">
        <v>1.5</v>
      </c>
      <c r="D45" s="241" t="s">
        <v>200</v>
      </c>
      <c r="E45" s="242">
        <f>F22/100</f>
        <v>0</v>
      </c>
      <c r="F45" s="243">
        <f>C45*E45</f>
        <v>0</v>
      </c>
    </row>
    <row r="46" spans="1:6" ht="15.75" thickBot="1">
      <c r="A46" s="214"/>
      <c r="B46" s="310" t="s">
        <v>302</v>
      </c>
      <c r="C46" s="311"/>
      <c r="D46" s="311"/>
      <c r="E46" s="312"/>
      <c r="F46" s="260">
        <f>F43+F45</f>
        <v>0</v>
      </c>
    </row>
    <row r="47" spans="1:6" ht="12.6" customHeight="1">
      <c r="A47" s="215"/>
      <c r="B47" s="216" t="s">
        <v>309</v>
      </c>
      <c r="C47" s="244"/>
      <c r="D47" s="245"/>
      <c r="E47" s="246"/>
      <c r="F47" s="253">
        <f>F46</f>
        <v>0</v>
      </c>
    </row>
    <row r="48" spans="1:6" ht="12" customHeight="1" thickBot="1">
      <c r="A48" s="215"/>
      <c r="B48" s="217" t="s">
        <v>310</v>
      </c>
      <c r="C48" s="247"/>
      <c r="D48" s="247"/>
      <c r="E48" s="247"/>
      <c r="F48" s="248">
        <f>(F47/100)*20</f>
        <v>0</v>
      </c>
    </row>
    <row r="49" spans="1:6" ht="12.75" thickBot="1">
      <c r="A49" s="254"/>
      <c r="B49" s="255" t="s">
        <v>311</v>
      </c>
      <c r="C49" s="256"/>
      <c r="D49" s="256"/>
      <c r="E49" s="256"/>
      <c r="F49" s="257">
        <f>F47+F48</f>
        <v>0</v>
      </c>
    </row>
  </sheetData>
  <mergeCells count="4">
    <mergeCell ref="A2:B3"/>
    <mergeCell ref="B38:E38"/>
    <mergeCell ref="B46:E46"/>
    <mergeCell ref="B37:C3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20-58 - Sanácia zásobného...</vt:lpstr>
      <vt:lpstr>28_Elektrické ohrevy</vt:lpstr>
      <vt:lpstr>'20-58 - Sanácia zásobného...'!Názvy_tlače</vt:lpstr>
      <vt:lpstr>'Rekapitulácia stavby'!Názvy_tlače</vt:lpstr>
      <vt:lpstr>'20-58 - Sanácia zásobného...'!Oblasť_tlače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Šramová Dana</cp:lastModifiedBy>
  <cp:lastPrinted>2021-07-13T05:26:27Z</cp:lastPrinted>
  <dcterms:created xsi:type="dcterms:W3CDTF">2021-02-05T11:07:00Z</dcterms:created>
  <dcterms:modified xsi:type="dcterms:W3CDTF">2021-07-13T05:26:29Z</dcterms:modified>
</cp:coreProperties>
</file>