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/>
  <mc:AlternateContent xmlns:mc="http://schemas.openxmlformats.org/markup-compatibility/2006">
    <mc:Choice Requires="x15">
      <x15ac:absPath xmlns:x15ac="http://schemas.microsoft.com/office/spreadsheetml/2010/11/ac" url="/Users/ivanastigova/Desktop/2019/AGATKA 2019/areal ZS/DRS_ZS Spartakovska-final/C_PDF_DOC_XLS_DWG/rozpočet/"/>
    </mc:Choice>
  </mc:AlternateContent>
  <xr:revisionPtr revIDLastSave="0" documentId="13_ncr:1_{F1A5B36E-4C20-244C-A2BB-37D09794826B}" xr6:coauthVersionLast="47" xr6:coauthVersionMax="47" xr10:uidLastSave="{00000000-0000-0000-0000-000000000000}"/>
  <bookViews>
    <workbookView xWindow="0" yWindow="500" windowWidth="28800" windowHeight="15840" activeTab="2" xr2:uid="{00000000-000D-0000-FFFF-FFFF00000000}"/>
  </bookViews>
  <sheets>
    <sheet name="Rekapitulácia stavby" sheetId="1" r:id="rId1"/>
    <sheet name="SO 01 - Krajinná architek..." sheetId="2" r:id="rId2"/>
    <sheet name="SO 02 - Multifunkčné š..." sheetId="3" r:id="rId3"/>
    <sheet name="SO 03 - Rekonštrukcia de..." sheetId="4" r:id="rId4"/>
    <sheet name="SO 04 - Areálové oplotenie" sheetId="5" r:id="rId5"/>
    <sheet name="SO 05 - Areálové spevne..." sheetId="6" r:id="rId6"/>
    <sheet name="SO 06 - Vonkajšie osvetlenie" sheetId="7" r:id="rId7"/>
    <sheet name="Poznamky" sheetId="8" r:id="rId8"/>
  </sheets>
  <definedNames>
    <definedName name="_xlnm._FilterDatabase" localSheetId="1" hidden="1">'SO 01 - Krajinná architek...'!$C$147:$K$470</definedName>
    <definedName name="_xlnm._FilterDatabase" localSheetId="2" hidden="1">'SO 02 - Multifunkčné š...'!$C$136:$K$384</definedName>
    <definedName name="_xlnm._FilterDatabase" localSheetId="3" hidden="1">'SO 03 - Rekonštrukcia de...'!$C$132:$K$156</definedName>
    <definedName name="_xlnm._FilterDatabase" localSheetId="4" hidden="1">'SO 04 - Areálové oplotenie'!$C$134:$K$174</definedName>
    <definedName name="_xlnm._FilterDatabase" localSheetId="5" hidden="1">'SO 05 - Areálové spevne...'!$C$132:$K$254</definedName>
    <definedName name="_xlnm._FilterDatabase" localSheetId="6" hidden="1">'SO 06 - Vonkajšie osvetlenie'!$C$129:$K$194</definedName>
    <definedName name="_xlnm.Print_Area" localSheetId="7">Poznamky!#REF!</definedName>
    <definedName name="_xlnm.Print_Area" localSheetId="0">'Rekapitulácia stavby'!$D$4:$AO$78,'Rekapitulácia stavby'!$C$84:$AQ$110</definedName>
    <definedName name="_xlnm.Print_Area" localSheetId="1">'SO 01 - Krajinná architek...'!$C$4:$J$77,'SO 01 - Krajinná architek...'!$C$83:$J$129,'SO 01 - Krajinná architek...'!$C$135:$J$470</definedName>
    <definedName name="_xlnm.Print_Area" localSheetId="2">'SO 02 - Multifunkčné š...'!$C$4:$J$77,'SO 02 - Multifunkčné š...'!$C$83:$J$118,'SO 02 - Multifunkčné š...'!$C$124:$J$384</definedName>
    <definedName name="_xlnm.Print_Area" localSheetId="3">'SO 03 - Rekonštrukcia de...'!$C$4:$J$77,'SO 03 - Rekonštrukcia de...'!$C$83:$J$114,'SO 03 - Rekonštrukcia de...'!$C$120:$J$156</definedName>
    <definedName name="_xlnm.Print_Area" localSheetId="4">'SO 04 - Areálové oplotenie'!$C$4:$J$77,'SO 04 - Areálové oplotenie'!$C$83:$J$116,'SO 04 - Areálové oplotenie'!$C$122:$J$174</definedName>
    <definedName name="_xlnm.Print_Area" localSheetId="5">'SO 05 - Areálové spevne...'!$C$4:$J$77,'SO 05 - Areálové spevne...'!$C$83:$J$114,'SO 05 - Areálové spevne...'!$C$120:$J$254</definedName>
    <definedName name="_xlnm.Print_Area" localSheetId="6">'SO 06 - Vonkajšie osvetlenie'!$C$4:$J$77,'SO 06 - Vonkajšie osvetlenie'!$C$83:$J$111,'SO 06 - Vonkajšie osvetlenie'!$C$117:$J$194</definedName>
    <definedName name="_xlnm.Print_Titles" localSheetId="7">Poznamky!#REF!</definedName>
    <definedName name="_xlnm.Print_Titles" localSheetId="0">'Rekapitulácia stavby'!$94:$94</definedName>
    <definedName name="_xlnm.Print_Titles" localSheetId="1">'SO 01 - Krajinná architek...'!$147:$147</definedName>
    <definedName name="_xlnm.Print_Titles" localSheetId="2">'SO 02 - Multifunkčné š...'!$136:$136</definedName>
    <definedName name="_xlnm.Print_Titles" localSheetId="3">'SO 03 - Rekonštrukcia de...'!$132:$132</definedName>
    <definedName name="_xlnm.Print_Titles" localSheetId="4">'SO 04 - Areálové oplotenie'!$134:$134</definedName>
    <definedName name="_xlnm.Print_Titles" localSheetId="5">'SO 05 - Areálové spevne...'!$132:$132</definedName>
    <definedName name="_xlnm.Print_Titles" localSheetId="6">'SO 06 - Vonkajšie osvetlenie'!$129:$129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3" i="4" l="1"/>
  <c r="J243" i="3"/>
  <c r="J272" i="3"/>
  <c r="J40" i="2" l="1"/>
  <c r="J39" i="2"/>
  <c r="J38" i="2"/>
  <c r="J40" i="3"/>
  <c r="J39" i="3"/>
  <c r="AY98" i="1" s="1"/>
  <c r="J38" i="3"/>
  <c r="J40" i="4"/>
  <c r="J39" i="4"/>
  <c r="J38" i="4"/>
  <c r="J32" i="4"/>
  <c r="J40" i="5"/>
  <c r="J39" i="5"/>
  <c r="J38" i="5"/>
  <c r="J40" i="6"/>
  <c r="J39" i="6"/>
  <c r="J38" i="6"/>
  <c r="J32" i="6"/>
  <c r="J32" i="7"/>
  <c r="J40" i="7"/>
  <c r="J39" i="7"/>
  <c r="AY102" i="1"/>
  <c r="J38" i="7"/>
  <c r="AX102" i="1" s="1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J127" i="7"/>
  <c r="J126" i="7"/>
  <c r="F126" i="7"/>
  <c r="F124" i="7"/>
  <c r="E122" i="7"/>
  <c r="BI109" i="7"/>
  <c r="BH109" i="7"/>
  <c r="BG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BI105" i="7"/>
  <c r="BH105" i="7"/>
  <c r="BG105" i="7"/>
  <c r="BF105" i="7"/>
  <c r="BE105" i="7"/>
  <c r="BI104" i="7"/>
  <c r="BH104" i="7"/>
  <c r="BG104" i="7"/>
  <c r="BF104" i="7"/>
  <c r="BE104" i="7"/>
  <c r="J93" i="7"/>
  <c r="J92" i="7"/>
  <c r="F92" i="7"/>
  <c r="F90" i="7"/>
  <c r="E88" i="7"/>
  <c r="J18" i="7"/>
  <c r="E18" i="7"/>
  <c r="F127" i="7" s="1"/>
  <c r="J17" i="7"/>
  <c r="J12" i="7"/>
  <c r="J124" i="7" s="1"/>
  <c r="E7" i="7"/>
  <c r="E86" i="7" s="1"/>
  <c r="AY101" i="1"/>
  <c r="AX101" i="1"/>
  <c r="BI254" i="6"/>
  <c r="BH254" i="6"/>
  <c r="BG254" i="6"/>
  <c r="BE254" i="6"/>
  <c r="T254" i="6"/>
  <c r="T253" i="6" s="1"/>
  <c r="R254" i="6"/>
  <c r="R253" i="6" s="1"/>
  <c r="P254" i="6"/>
  <c r="P253" i="6" s="1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2" i="6"/>
  <c r="BH242" i="6"/>
  <c r="BG242" i="6"/>
  <c r="BE242" i="6"/>
  <c r="T242" i="6"/>
  <c r="R242" i="6"/>
  <c r="P242" i="6"/>
  <c r="BI238" i="6"/>
  <c r="BH238" i="6"/>
  <c r="BG238" i="6"/>
  <c r="BE238" i="6"/>
  <c r="T238" i="6"/>
  <c r="R238" i="6"/>
  <c r="P238" i="6"/>
  <c r="BI234" i="6"/>
  <c r="BH234" i="6"/>
  <c r="BG234" i="6"/>
  <c r="BE234" i="6"/>
  <c r="T234" i="6"/>
  <c r="R234" i="6"/>
  <c r="P234" i="6"/>
  <c r="BI232" i="6"/>
  <c r="BH232" i="6"/>
  <c r="BG232" i="6"/>
  <c r="BE232" i="6"/>
  <c r="T232" i="6"/>
  <c r="R232" i="6"/>
  <c r="P232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7" i="6"/>
  <c r="BH217" i="6"/>
  <c r="BG217" i="6"/>
  <c r="BE217" i="6"/>
  <c r="T217" i="6"/>
  <c r="T216" i="6" s="1"/>
  <c r="R217" i="6"/>
  <c r="R216" i="6" s="1"/>
  <c r="P217" i="6"/>
  <c r="P216" i="6" s="1"/>
  <c r="BI213" i="6"/>
  <c r="BH213" i="6"/>
  <c r="BG213" i="6"/>
  <c r="BE213" i="6"/>
  <c r="T213" i="6"/>
  <c r="R213" i="6"/>
  <c r="P213" i="6"/>
  <c r="BI210" i="6"/>
  <c r="BH210" i="6"/>
  <c r="BG210" i="6"/>
  <c r="BE210" i="6"/>
  <c r="T210" i="6"/>
  <c r="R210" i="6"/>
  <c r="P210" i="6"/>
  <c r="BI208" i="6"/>
  <c r="BH208" i="6"/>
  <c r="BG208" i="6"/>
  <c r="BE208" i="6"/>
  <c r="T208" i="6"/>
  <c r="R208" i="6"/>
  <c r="P208" i="6"/>
  <c r="BI204" i="6"/>
  <c r="BH204" i="6"/>
  <c r="BG204" i="6"/>
  <c r="BE204" i="6"/>
  <c r="T204" i="6"/>
  <c r="R204" i="6"/>
  <c r="P204" i="6"/>
  <c r="BI201" i="6"/>
  <c r="BH201" i="6"/>
  <c r="BG201" i="6"/>
  <c r="BE201" i="6"/>
  <c r="T201" i="6"/>
  <c r="R201" i="6"/>
  <c r="P201" i="6"/>
  <c r="BI196" i="6"/>
  <c r="BH196" i="6"/>
  <c r="BG196" i="6"/>
  <c r="BE196" i="6"/>
  <c r="T196" i="6"/>
  <c r="R196" i="6"/>
  <c r="P196" i="6"/>
  <c r="BI189" i="6"/>
  <c r="BH189" i="6"/>
  <c r="BG189" i="6"/>
  <c r="BE189" i="6"/>
  <c r="T189" i="6"/>
  <c r="R189" i="6"/>
  <c r="P189" i="6"/>
  <c r="BI184" i="6"/>
  <c r="BH184" i="6"/>
  <c r="BG184" i="6"/>
  <c r="BE184" i="6"/>
  <c r="T184" i="6"/>
  <c r="R184" i="6"/>
  <c r="P184" i="6"/>
  <c r="BI179" i="6"/>
  <c r="BH179" i="6"/>
  <c r="BG179" i="6"/>
  <c r="BE179" i="6"/>
  <c r="T179" i="6"/>
  <c r="R179" i="6"/>
  <c r="P179" i="6"/>
  <c r="BI177" i="6"/>
  <c r="BH177" i="6"/>
  <c r="BG177" i="6"/>
  <c r="BE177" i="6"/>
  <c r="T177" i="6"/>
  <c r="R177" i="6"/>
  <c r="P177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4" i="6"/>
  <c r="BH164" i="6"/>
  <c r="BG164" i="6"/>
  <c r="BE164" i="6"/>
  <c r="T164" i="6"/>
  <c r="R164" i="6"/>
  <c r="P164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57" i="6"/>
  <c r="BH157" i="6"/>
  <c r="BG157" i="6"/>
  <c r="BE157" i="6"/>
  <c r="T157" i="6"/>
  <c r="R157" i="6"/>
  <c r="P157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R151" i="6"/>
  <c r="P151" i="6"/>
  <c r="BI145" i="6"/>
  <c r="BH145" i="6"/>
  <c r="BG145" i="6"/>
  <c r="BE145" i="6"/>
  <c r="T145" i="6"/>
  <c r="R145" i="6"/>
  <c r="P145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J130" i="6"/>
  <c r="J129" i="6"/>
  <c r="F129" i="6"/>
  <c r="F127" i="6"/>
  <c r="E125" i="6"/>
  <c r="BI112" i="6"/>
  <c r="BH112" i="6"/>
  <c r="BG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BI108" i="6"/>
  <c r="BH108" i="6"/>
  <c r="BG108" i="6"/>
  <c r="BF108" i="6"/>
  <c r="BE108" i="6"/>
  <c r="BI107" i="6"/>
  <c r="BH107" i="6"/>
  <c r="BG107" i="6"/>
  <c r="BF107" i="6"/>
  <c r="BE107" i="6"/>
  <c r="J36" i="6" s="1"/>
  <c r="J93" i="6"/>
  <c r="J92" i="6"/>
  <c r="F92" i="6"/>
  <c r="F90" i="6"/>
  <c r="E88" i="6"/>
  <c r="J18" i="6"/>
  <c r="E18" i="6"/>
  <c r="F93" i="6" s="1"/>
  <c r="J17" i="6"/>
  <c r="J12" i="6"/>
  <c r="J90" i="6" s="1"/>
  <c r="E7" i="6"/>
  <c r="E123" i="6" s="1"/>
  <c r="AY100" i="1"/>
  <c r="AX100" i="1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0" i="5"/>
  <c r="BH170" i="5"/>
  <c r="BG170" i="5"/>
  <c r="BE170" i="5"/>
  <c r="T170" i="5"/>
  <c r="R170" i="5"/>
  <c r="P170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59" i="5"/>
  <c r="BH159" i="5"/>
  <c r="BG159" i="5"/>
  <c r="BE159" i="5"/>
  <c r="T159" i="5"/>
  <c r="T158" i="5"/>
  <c r="R159" i="5"/>
  <c r="R158" i="5" s="1"/>
  <c r="P159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48" i="5"/>
  <c r="BH148" i="5"/>
  <c r="BG148" i="5"/>
  <c r="BE148" i="5"/>
  <c r="T148" i="5"/>
  <c r="R148" i="5"/>
  <c r="P148" i="5"/>
  <c r="BI144" i="5"/>
  <c r="BH144" i="5"/>
  <c r="BG144" i="5"/>
  <c r="BE144" i="5"/>
  <c r="T144" i="5"/>
  <c r="R144" i="5"/>
  <c r="P144" i="5"/>
  <c r="BI142" i="5"/>
  <c r="BH142" i="5"/>
  <c r="BG142" i="5"/>
  <c r="BE142" i="5"/>
  <c r="T142" i="5"/>
  <c r="R142" i="5"/>
  <c r="P142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J132" i="5"/>
  <c r="J131" i="5"/>
  <c r="F131" i="5"/>
  <c r="F129" i="5"/>
  <c r="E127" i="5"/>
  <c r="BI114" i="5"/>
  <c r="BH114" i="5"/>
  <c r="BG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BI109" i="5"/>
  <c r="BH109" i="5"/>
  <c r="BG109" i="5"/>
  <c r="BF109" i="5"/>
  <c r="BE109" i="5"/>
  <c r="J36" i="5" s="1"/>
  <c r="J93" i="5"/>
  <c r="J92" i="5"/>
  <c r="F92" i="5"/>
  <c r="F90" i="5"/>
  <c r="E88" i="5"/>
  <c r="J18" i="5"/>
  <c r="E18" i="5"/>
  <c r="F93" i="5" s="1"/>
  <c r="J17" i="5"/>
  <c r="J12" i="5"/>
  <c r="J90" i="5" s="1"/>
  <c r="E7" i="5"/>
  <c r="E125" i="5" s="1"/>
  <c r="AY99" i="1"/>
  <c r="AX99" i="1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5" i="4"/>
  <c r="BH145" i="4"/>
  <c r="BG145" i="4"/>
  <c r="BE145" i="4"/>
  <c r="T145" i="4"/>
  <c r="T144" i="4" s="1"/>
  <c r="R145" i="4"/>
  <c r="R144" i="4" s="1"/>
  <c r="P145" i="4"/>
  <c r="P144" i="4" s="1"/>
  <c r="BI143" i="4"/>
  <c r="BH143" i="4"/>
  <c r="BG143" i="4"/>
  <c r="BE143" i="4"/>
  <c r="T143" i="4"/>
  <c r="T142" i="4" s="1"/>
  <c r="R143" i="4"/>
  <c r="R142" i="4" s="1"/>
  <c r="P143" i="4"/>
  <c r="P142" i="4" s="1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6" i="4"/>
  <c r="BH136" i="4"/>
  <c r="BG136" i="4"/>
  <c r="BE136" i="4"/>
  <c r="T136" i="4"/>
  <c r="R136" i="4"/>
  <c r="P136" i="4"/>
  <c r="J130" i="4"/>
  <c r="J129" i="4"/>
  <c r="F129" i="4"/>
  <c r="F127" i="4"/>
  <c r="E125" i="4"/>
  <c r="BI112" i="4"/>
  <c r="BH112" i="4"/>
  <c r="BG112" i="4"/>
  <c r="BE112" i="4"/>
  <c r="BI111" i="4"/>
  <c r="BH111" i="4"/>
  <c r="BG111" i="4"/>
  <c r="BF111" i="4"/>
  <c r="BE111" i="4"/>
  <c r="BI110" i="4"/>
  <c r="BH110" i="4"/>
  <c r="BG110" i="4"/>
  <c r="BF110" i="4"/>
  <c r="BE110" i="4"/>
  <c r="BI109" i="4"/>
  <c r="BH109" i="4"/>
  <c r="BG109" i="4"/>
  <c r="BF109" i="4"/>
  <c r="BE109" i="4"/>
  <c r="BI108" i="4"/>
  <c r="BH108" i="4"/>
  <c r="BG108" i="4"/>
  <c r="BF108" i="4"/>
  <c r="BE108" i="4"/>
  <c r="BI107" i="4"/>
  <c r="BH107" i="4"/>
  <c r="BG107" i="4"/>
  <c r="BF107" i="4"/>
  <c r="BE107" i="4"/>
  <c r="J36" i="4" s="1"/>
  <c r="J93" i="4"/>
  <c r="J92" i="4"/>
  <c r="F92" i="4"/>
  <c r="F90" i="4"/>
  <c r="E88" i="4"/>
  <c r="J18" i="4"/>
  <c r="E18" i="4"/>
  <c r="F130" i="4" s="1"/>
  <c r="J17" i="4"/>
  <c r="J12" i="4"/>
  <c r="J127" i="4" s="1"/>
  <c r="E7" i="4"/>
  <c r="E123" i="4" s="1"/>
  <c r="AX98" i="1"/>
  <c r="BI377" i="3"/>
  <c r="BH377" i="3"/>
  <c r="BG377" i="3"/>
  <c r="BE377" i="3"/>
  <c r="T377" i="3"/>
  <c r="T376" i="3" s="1"/>
  <c r="R377" i="3"/>
  <c r="R376" i="3" s="1"/>
  <c r="P377" i="3"/>
  <c r="P376" i="3" s="1"/>
  <c r="BI375" i="3"/>
  <c r="BH375" i="3"/>
  <c r="BG375" i="3"/>
  <c r="BE375" i="3"/>
  <c r="T375" i="3"/>
  <c r="R375" i="3"/>
  <c r="P375" i="3"/>
  <c r="BI374" i="3"/>
  <c r="BH374" i="3"/>
  <c r="BG374" i="3"/>
  <c r="BE374" i="3"/>
  <c r="T374" i="3"/>
  <c r="R374" i="3"/>
  <c r="P374" i="3"/>
  <c r="BI370" i="3"/>
  <c r="BH370" i="3"/>
  <c r="BG370" i="3"/>
  <c r="BE370" i="3"/>
  <c r="T370" i="3"/>
  <c r="R370" i="3"/>
  <c r="P370" i="3"/>
  <c r="BI368" i="3"/>
  <c r="BH368" i="3"/>
  <c r="BG368" i="3"/>
  <c r="BE368" i="3"/>
  <c r="T368" i="3"/>
  <c r="R368" i="3"/>
  <c r="P368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27" i="3"/>
  <c r="BH327" i="3"/>
  <c r="BG327" i="3"/>
  <c r="BE327" i="3"/>
  <c r="T327" i="3"/>
  <c r="R327" i="3"/>
  <c r="P327" i="3"/>
  <c r="BI321" i="3"/>
  <c r="BH321" i="3"/>
  <c r="BG321" i="3"/>
  <c r="BE321" i="3"/>
  <c r="T321" i="3"/>
  <c r="R321" i="3"/>
  <c r="P321" i="3"/>
  <c r="BI315" i="3"/>
  <c r="BH315" i="3"/>
  <c r="BG315" i="3"/>
  <c r="BE315" i="3"/>
  <c r="T315" i="3"/>
  <c r="R315" i="3"/>
  <c r="P315" i="3"/>
  <c r="BI312" i="3"/>
  <c r="BH312" i="3"/>
  <c r="BG312" i="3"/>
  <c r="BE312" i="3"/>
  <c r="T312" i="3"/>
  <c r="T311" i="3" s="1"/>
  <c r="R312" i="3"/>
  <c r="R311" i="3" s="1"/>
  <c r="P312" i="3"/>
  <c r="P311" i="3" s="1"/>
  <c r="BI310" i="3"/>
  <c r="BH310" i="3"/>
  <c r="BG310" i="3"/>
  <c r="BE310" i="3"/>
  <c r="T310" i="3"/>
  <c r="R310" i="3"/>
  <c r="P310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0" i="3"/>
  <c r="BH290" i="3"/>
  <c r="BG290" i="3"/>
  <c r="BE290" i="3"/>
  <c r="T290" i="3"/>
  <c r="R290" i="3"/>
  <c r="P290" i="3"/>
  <c r="BI286" i="3"/>
  <c r="BH286" i="3"/>
  <c r="BG286" i="3"/>
  <c r="BE286" i="3"/>
  <c r="T286" i="3"/>
  <c r="R286" i="3"/>
  <c r="P286" i="3"/>
  <c r="BI278" i="3"/>
  <c r="BH278" i="3"/>
  <c r="BG278" i="3"/>
  <c r="BE278" i="3"/>
  <c r="T278" i="3"/>
  <c r="R278" i="3"/>
  <c r="P278" i="3"/>
  <c r="BI273" i="3"/>
  <c r="BH273" i="3"/>
  <c r="BG273" i="3"/>
  <c r="BE273" i="3"/>
  <c r="T273" i="3"/>
  <c r="R273" i="3"/>
  <c r="P273" i="3"/>
  <c r="BI271" i="3"/>
  <c r="BH271" i="3"/>
  <c r="BG271" i="3"/>
  <c r="BE271" i="3"/>
  <c r="T271" i="3"/>
  <c r="R271" i="3"/>
  <c r="P271" i="3"/>
  <c r="BI267" i="3"/>
  <c r="BH267" i="3"/>
  <c r="BG267" i="3"/>
  <c r="BE267" i="3"/>
  <c r="T267" i="3"/>
  <c r="R267" i="3"/>
  <c r="P267" i="3"/>
  <c r="BI263" i="3"/>
  <c r="BH263" i="3"/>
  <c r="BG263" i="3"/>
  <c r="BE263" i="3"/>
  <c r="T263" i="3"/>
  <c r="R263" i="3"/>
  <c r="P263" i="3"/>
  <c r="BI259" i="3"/>
  <c r="BH259" i="3"/>
  <c r="BG259" i="3"/>
  <c r="BE259" i="3"/>
  <c r="T259" i="3"/>
  <c r="R259" i="3"/>
  <c r="P259" i="3"/>
  <c r="BI253" i="3"/>
  <c r="BH253" i="3"/>
  <c r="BG253" i="3"/>
  <c r="BE253" i="3"/>
  <c r="T253" i="3"/>
  <c r="R253" i="3"/>
  <c r="P253" i="3"/>
  <c r="BI247" i="3"/>
  <c r="BH247" i="3"/>
  <c r="BG247" i="3"/>
  <c r="BE247" i="3"/>
  <c r="T247" i="3"/>
  <c r="R247" i="3"/>
  <c r="P247" i="3"/>
  <c r="BI242" i="3"/>
  <c r="BH242" i="3"/>
  <c r="BG242" i="3"/>
  <c r="BE242" i="3"/>
  <c r="T242" i="3"/>
  <c r="R242" i="3"/>
  <c r="P242" i="3"/>
  <c r="BI240" i="3"/>
  <c r="BH240" i="3"/>
  <c r="BG240" i="3"/>
  <c r="BE240" i="3"/>
  <c r="T240" i="3"/>
  <c r="R240" i="3"/>
  <c r="P240" i="3"/>
  <c r="BI235" i="3"/>
  <c r="BH235" i="3"/>
  <c r="BG235" i="3"/>
  <c r="BE235" i="3"/>
  <c r="T235" i="3"/>
  <c r="R235" i="3"/>
  <c r="P235" i="3"/>
  <c r="BI230" i="3"/>
  <c r="BH230" i="3"/>
  <c r="BG230" i="3"/>
  <c r="BE230" i="3"/>
  <c r="T230" i="3"/>
  <c r="R230" i="3"/>
  <c r="P230" i="3"/>
  <c r="BI228" i="3"/>
  <c r="BH228" i="3"/>
  <c r="BG228" i="3"/>
  <c r="BE228" i="3"/>
  <c r="T228" i="3"/>
  <c r="R228" i="3"/>
  <c r="P228" i="3"/>
  <c r="BI224" i="3"/>
  <c r="BH224" i="3"/>
  <c r="BG224" i="3"/>
  <c r="BE224" i="3"/>
  <c r="T224" i="3"/>
  <c r="R224" i="3"/>
  <c r="P224" i="3"/>
  <c r="BI221" i="3"/>
  <c r="BH221" i="3"/>
  <c r="BG221" i="3"/>
  <c r="BE221" i="3"/>
  <c r="T221" i="3"/>
  <c r="R221" i="3"/>
  <c r="P221" i="3"/>
  <c r="BI219" i="3"/>
  <c r="BH219" i="3"/>
  <c r="BG219" i="3"/>
  <c r="BE219" i="3"/>
  <c r="T219" i="3"/>
  <c r="R219" i="3"/>
  <c r="P219" i="3"/>
  <c r="BI214" i="3"/>
  <c r="BH214" i="3"/>
  <c r="BG214" i="3"/>
  <c r="BE214" i="3"/>
  <c r="T214" i="3"/>
  <c r="R214" i="3"/>
  <c r="P214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R206" i="3"/>
  <c r="P206" i="3"/>
  <c r="BI204" i="3"/>
  <c r="BH204" i="3"/>
  <c r="BG204" i="3"/>
  <c r="BE204" i="3"/>
  <c r="T204" i="3"/>
  <c r="R204" i="3"/>
  <c r="P204" i="3"/>
  <c r="BI200" i="3"/>
  <c r="BH200" i="3"/>
  <c r="BG200" i="3"/>
  <c r="BE200" i="3"/>
  <c r="T200" i="3"/>
  <c r="R200" i="3"/>
  <c r="P200" i="3"/>
  <c r="BI198" i="3"/>
  <c r="BH198" i="3"/>
  <c r="BG198" i="3"/>
  <c r="BE198" i="3"/>
  <c r="T198" i="3"/>
  <c r="R198" i="3"/>
  <c r="P198" i="3"/>
  <c r="BI194" i="3"/>
  <c r="BH194" i="3"/>
  <c r="BG194" i="3"/>
  <c r="BE194" i="3"/>
  <c r="T194" i="3"/>
  <c r="R194" i="3"/>
  <c r="P194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4" i="3"/>
  <c r="BH184" i="3"/>
  <c r="BG184" i="3"/>
  <c r="BE184" i="3"/>
  <c r="T184" i="3"/>
  <c r="R184" i="3"/>
  <c r="P184" i="3"/>
  <c r="BI182" i="3"/>
  <c r="BH182" i="3"/>
  <c r="BG182" i="3"/>
  <c r="BE182" i="3"/>
  <c r="T182" i="3"/>
  <c r="R182" i="3"/>
  <c r="P182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57" i="3"/>
  <c r="BH157" i="3"/>
  <c r="BG157" i="3"/>
  <c r="BE157" i="3"/>
  <c r="T157" i="3"/>
  <c r="R157" i="3"/>
  <c r="P157" i="3"/>
  <c r="BI153" i="3"/>
  <c r="BH153" i="3"/>
  <c r="BG153" i="3"/>
  <c r="BE153" i="3"/>
  <c r="T153" i="3"/>
  <c r="R153" i="3"/>
  <c r="P153" i="3"/>
  <c r="BI150" i="3"/>
  <c r="BH150" i="3"/>
  <c r="BG150" i="3"/>
  <c r="BE150" i="3"/>
  <c r="T150" i="3"/>
  <c r="R150" i="3"/>
  <c r="P150" i="3"/>
  <c r="BI144" i="3"/>
  <c r="BH144" i="3"/>
  <c r="BG144" i="3"/>
  <c r="BE144" i="3"/>
  <c r="T144" i="3"/>
  <c r="R144" i="3"/>
  <c r="P144" i="3"/>
  <c r="BI140" i="3"/>
  <c r="BH140" i="3"/>
  <c r="BG140" i="3"/>
  <c r="BE140" i="3"/>
  <c r="T140" i="3"/>
  <c r="R140" i="3"/>
  <c r="P140" i="3"/>
  <c r="J134" i="3"/>
  <c r="J133" i="3"/>
  <c r="F133" i="3"/>
  <c r="F131" i="3"/>
  <c r="E129" i="3"/>
  <c r="BI116" i="3"/>
  <c r="BH116" i="3"/>
  <c r="BG116" i="3"/>
  <c r="BE116" i="3"/>
  <c r="BI115" i="3"/>
  <c r="BH115" i="3"/>
  <c r="BG115" i="3"/>
  <c r="BF115" i="3"/>
  <c r="BE115" i="3"/>
  <c r="BI114" i="3"/>
  <c r="BH114" i="3"/>
  <c r="BG114" i="3"/>
  <c r="BF114" i="3"/>
  <c r="BE114" i="3"/>
  <c r="BI113" i="3"/>
  <c r="BH113" i="3"/>
  <c r="BG113" i="3"/>
  <c r="BF113" i="3"/>
  <c r="BE113" i="3"/>
  <c r="BI112" i="3"/>
  <c r="BH112" i="3"/>
  <c r="BG112" i="3"/>
  <c r="BF112" i="3"/>
  <c r="BE112" i="3"/>
  <c r="BI111" i="3"/>
  <c r="BH111" i="3"/>
  <c r="BG111" i="3"/>
  <c r="BF111" i="3"/>
  <c r="BE111" i="3"/>
  <c r="J93" i="3"/>
  <c r="J92" i="3"/>
  <c r="F92" i="3"/>
  <c r="F90" i="3"/>
  <c r="E88" i="3"/>
  <c r="J18" i="3"/>
  <c r="E18" i="3"/>
  <c r="F134" i="3" s="1"/>
  <c r="J17" i="3"/>
  <c r="J12" i="3"/>
  <c r="J90" i="3" s="1"/>
  <c r="E7" i="3"/>
  <c r="E127" i="3" s="1"/>
  <c r="AY97" i="1"/>
  <c r="AX97" i="1"/>
  <c r="BI470" i="2"/>
  <c r="BH470" i="2"/>
  <c r="BG470" i="2"/>
  <c r="BE470" i="2"/>
  <c r="T470" i="2"/>
  <c r="R470" i="2"/>
  <c r="P470" i="2"/>
  <c r="BI465" i="2"/>
  <c r="BH465" i="2"/>
  <c r="BG465" i="2"/>
  <c r="BE465" i="2"/>
  <c r="T465" i="2"/>
  <c r="R465" i="2"/>
  <c r="P465" i="2"/>
  <c r="BI461" i="2"/>
  <c r="BH461" i="2"/>
  <c r="BG461" i="2"/>
  <c r="BE461" i="2"/>
  <c r="T461" i="2"/>
  <c r="R461" i="2"/>
  <c r="P461" i="2"/>
  <c r="BI459" i="2"/>
  <c r="BH459" i="2"/>
  <c r="BG459" i="2"/>
  <c r="BE459" i="2"/>
  <c r="T459" i="2"/>
  <c r="R459" i="2"/>
  <c r="P459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5" i="2"/>
  <c r="BH455" i="2"/>
  <c r="BG455" i="2"/>
  <c r="BE455" i="2"/>
  <c r="T455" i="2"/>
  <c r="R455" i="2"/>
  <c r="P455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1" i="2"/>
  <c r="BH451" i="2"/>
  <c r="BG451" i="2"/>
  <c r="BE451" i="2"/>
  <c r="T451" i="2"/>
  <c r="R451" i="2"/>
  <c r="P451" i="2"/>
  <c r="BI447" i="2"/>
  <c r="BH447" i="2"/>
  <c r="BG447" i="2"/>
  <c r="BE447" i="2"/>
  <c r="T447" i="2"/>
  <c r="R447" i="2"/>
  <c r="P447" i="2"/>
  <c r="BI443" i="2"/>
  <c r="BH443" i="2"/>
  <c r="BG443" i="2"/>
  <c r="BE443" i="2"/>
  <c r="T443" i="2"/>
  <c r="R443" i="2"/>
  <c r="P443" i="2"/>
  <c r="BI439" i="2"/>
  <c r="BH439" i="2"/>
  <c r="BG439" i="2"/>
  <c r="BE439" i="2"/>
  <c r="T439" i="2"/>
  <c r="R439" i="2"/>
  <c r="P439" i="2"/>
  <c r="BI436" i="2"/>
  <c r="BH436" i="2"/>
  <c r="BG436" i="2"/>
  <c r="BE436" i="2"/>
  <c r="T436" i="2"/>
  <c r="T435" i="2" s="1"/>
  <c r="R436" i="2"/>
  <c r="R435" i="2" s="1"/>
  <c r="P436" i="2"/>
  <c r="P435" i="2" s="1"/>
  <c r="BI434" i="2"/>
  <c r="BH434" i="2"/>
  <c r="BG434" i="2"/>
  <c r="BE434" i="2"/>
  <c r="T434" i="2"/>
  <c r="T433" i="2"/>
  <c r="R434" i="2"/>
  <c r="R433" i="2" s="1"/>
  <c r="P434" i="2"/>
  <c r="P433" i="2" s="1"/>
  <c r="BI432" i="2"/>
  <c r="BH432" i="2"/>
  <c r="BG432" i="2"/>
  <c r="BE432" i="2"/>
  <c r="T432" i="2"/>
  <c r="T431" i="2" s="1"/>
  <c r="R432" i="2"/>
  <c r="R431" i="2" s="1"/>
  <c r="P432" i="2"/>
  <c r="P431" i="2" s="1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5" i="2"/>
  <c r="BH375" i="2"/>
  <c r="BG375" i="2"/>
  <c r="BE375" i="2"/>
  <c r="T375" i="2"/>
  <c r="R375" i="2"/>
  <c r="P375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3" i="2"/>
  <c r="BH363" i="2"/>
  <c r="BG363" i="2"/>
  <c r="BE363" i="2"/>
  <c r="T363" i="2"/>
  <c r="R363" i="2"/>
  <c r="P363" i="2"/>
  <c r="BI361" i="2"/>
  <c r="BH361" i="2"/>
  <c r="BG361" i="2"/>
  <c r="BE361" i="2"/>
  <c r="T361" i="2"/>
  <c r="R361" i="2"/>
  <c r="P361" i="2"/>
  <c r="BI359" i="2"/>
  <c r="BH359" i="2"/>
  <c r="BG359" i="2"/>
  <c r="BE359" i="2"/>
  <c r="T359" i="2"/>
  <c r="R359" i="2"/>
  <c r="P359" i="2"/>
  <c r="BI353" i="2"/>
  <c r="BH353" i="2"/>
  <c r="BG353" i="2"/>
  <c r="BE353" i="2"/>
  <c r="T353" i="2"/>
  <c r="R353" i="2"/>
  <c r="P353" i="2"/>
  <c r="BI351" i="2"/>
  <c r="BH351" i="2"/>
  <c r="BG351" i="2"/>
  <c r="BE351" i="2"/>
  <c r="T351" i="2"/>
  <c r="R351" i="2"/>
  <c r="P351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0" i="2"/>
  <c r="BH330" i="2"/>
  <c r="BG330" i="2"/>
  <c r="BE330" i="2"/>
  <c r="T330" i="2"/>
  <c r="R330" i="2"/>
  <c r="P330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17" i="2"/>
  <c r="BH317" i="2"/>
  <c r="BG317" i="2"/>
  <c r="BE317" i="2"/>
  <c r="T317" i="2"/>
  <c r="R317" i="2"/>
  <c r="P317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5" i="2"/>
  <c r="BH305" i="2"/>
  <c r="BG305" i="2"/>
  <c r="BE305" i="2"/>
  <c r="T305" i="2"/>
  <c r="R305" i="2"/>
  <c r="P305" i="2"/>
  <c r="BI302" i="2"/>
  <c r="BH302" i="2"/>
  <c r="BG302" i="2"/>
  <c r="BE302" i="2"/>
  <c r="T302" i="2"/>
  <c r="R302" i="2"/>
  <c r="P302" i="2"/>
  <c r="BI298" i="2"/>
  <c r="BH298" i="2"/>
  <c r="BG298" i="2"/>
  <c r="BE298" i="2"/>
  <c r="T298" i="2"/>
  <c r="R298" i="2"/>
  <c r="P298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1" i="2"/>
  <c r="BH181" i="2"/>
  <c r="BG181" i="2"/>
  <c r="BE181" i="2"/>
  <c r="T181" i="2"/>
  <c r="R181" i="2"/>
  <c r="P181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3" i="2"/>
  <c r="BH163" i="2"/>
  <c r="BG163" i="2"/>
  <c r="BE163" i="2"/>
  <c r="T163" i="2"/>
  <c r="R163" i="2"/>
  <c r="P163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J36" i="2" s="1"/>
  <c r="T151" i="2"/>
  <c r="R151" i="2"/>
  <c r="P151" i="2"/>
  <c r="J145" i="2"/>
  <c r="J144" i="2"/>
  <c r="F144" i="2"/>
  <c r="F142" i="2"/>
  <c r="E140" i="2"/>
  <c r="BI127" i="2"/>
  <c r="BH127" i="2"/>
  <c r="BG127" i="2"/>
  <c r="BE127" i="2"/>
  <c r="BI126" i="2"/>
  <c r="BH126" i="2"/>
  <c r="BG126" i="2"/>
  <c r="BF126" i="2"/>
  <c r="BE126" i="2"/>
  <c r="BI125" i="2"/>
  <c r="BH125" i="2"/>
  <c r="BG125" i="2"/>
  <c r="BF125" i="2"/>
  <c r="BE125" i="2"/>
  <c r="BI124" i="2"/>
  <c r="BH124" i="2"/>
  <c r="BG124" i="2"/>
  <c r="BF124" i="2"/>
  <c r="BE124" i="2"/>
  <c r="BI123" i="2"/>
  <c r="BH123" i="2"/>
  <c r="BG123" i="2"/>
  <c r="BF123" i="2"/>
  <c r="BE123" i="2"/>
  <c r="BI122" i="2"/>
  <c r="BH122" i="2"/>
  <c r="BG122" i="2"/>
  <c r="BF122" i="2"/>
  <c r="BE122" i="2"/>
  <c r="J93" i="2"/>
  <c r="J92" i="2"/>
  <c r="F92" i="2"/>
  <c r="F90" i="2"/>
  <c r="E88" i="2"/>
  <c r="J18" i="2"/>
  <c r="E18" i="2"/>
  <c r="F145" i="2" s="1"/>
  <c r="J17" i="2"/>
  <c r="J12" i="2"/>
  <c r="J142" i="2" s="1"/>
  <c r="E7" i="2"/>
  <c r="E138" i="2" s="1"/>
  <c r="CK108" i="1"/>
  <c r="CJ108" i="1"/>
  <c r="CI108" i="1"/>
  <c r="CH108" i="1"/>
  <c r="CG108" i="1"/>
  <c r="CF108" i="1"/>
  <c r="BZ108" i="1"/>
  <c r="CE108" i="1"/>
  <c r="CK107" i="1"/>
  <c r="CJ107" i="1"/>
  <c r="CI107" i="1"/>
  <c r="CH107" i="1"/>
  <c r="CG107" i="1"/>
  <c r="CF107" i="1"/>
  <c r="BZ107" i="1"/>
  <c r="CE107" i="1"/>
  <c r="CK106" i="1"/>
  <c r="CJ106" i="1"/>
  <c r="CI106" i="1"/>
  <c r="CH106" i="1"/>
  <c r="CG106" i="1"/>
  <c r="CF106" i="1"/>
  <c r="BZ106" i="1"/>
  <c r="CE106" i="1"/>
  <c r="CK105" i="1"/>
  <c r="CJ105" i="1"/>
  <c r="CI105" i="1"/>
  <c r="CH105" i="1"/>
  <c r="CG105" i="1"/>
  <c r="CF105" i="1"/>
  <c r="BZ105" i="1"/>
  <c r="CE105" i="1"/>
  <c r="L92" i="1"/>
  <c r="AM92" i="1"/>
  <c r="AM91" i="1"/>
  <c r="L91" i="1"/>
  <c r="AM89" i="1"/>
  <c r="L89" i="1"/>
  <c r="L87" i="1"/>
  <c r="L86" i="1"/>
  <c r="BK194" i="7"/>
  <c r="J194" i="7"/>
  <c r="BK193" i="7"/>
  <c r="J193" i="7"/>
  <c r="BK192" i="7"/>
  <c r="BK191" i="7"/>
  <c r="J191" i="7"/>
  <c r="BK190" i="7"/>
  <c r="J190" i="7"/>
  <c r="BK189" i="7"/>
  <c r="J188" i="7"/>
  <c r="BK187" i="7"/>
  <c r="J185" i="7"/>
  <c r="BK184" i="7"/>
  <c r="BK183" i="7"/>
  <c r="BK182" i="7"/>
  <c r="J181" i="7"/>
  <c r="BK180" i="7"/>
  <c r="BK179" i="7"/>
  <c r="J178" i="7"/>
  <c r="J177" i="7"/>
  <c r="J176" i="7"/>
  <c r="J175" i="7"/>
  <c r="J174" i="7"/>
  <c r="J173" i="7"/>
  <c r="J172" i="7"/>
  <c r="J171" i="7"/>
  <c r="BK170" i="7"/>
  <c r="BK169" i="7"/>
  <c r="J168" i="7"/>
  <c r="J167" i="7"/>
  <c r="BK166" i="7"/>
  <c r="J165" i="7"/>
  <c r="BK164" i="7"/>
  <c r="BK163" i="7"/>
  <c r="J162" i="7"/>
  <c r="J161" i="7"/>
  <c r="BK160" i="7"/>
  <c r="J158" i="7"/>
  <c r="BK156" i="7"/>
  <c r="BK154" i="7"/>
  <c r="J153" i="7"/>
  <c r="J152" i="7"/>
  <c r="J151" i="7"/>
  <c r="J150" i="7"/>
  <c r="BK149" i="7"/>
  <c r="J147" i="7"/>
  <c r="J144" i="7"/>
  <c r="BK143" i="7"/>
  <c r="BK140" i="7"/>
  <c r="J139" i="7"/>
  <c r="J137" i="7"/>
  <c r="J136" i="7"/>
  <c r="J135" i="7"/>
  <c r="J254" i="6"/>
  <c r="J251" i="6"/>
  <c r="BK242" i="6"/>
  <c r="J234" i="6"/>
  <c r="BK232" i="6"/>
  <c r="J227" i="6"/>
  <c r="BK224" i="6"/>
  <c r="BK223" i="6"/>
  <c r="J221" i="6"/>
  <c r="BK220" i="6"/>
  <c r="BK208" i="6"/>
  <c r="BK201" i="6"/>
  <c r="BK196" i="6"/>
  <c r="J189" i="6"/>
  <c r="J184" i="6"/>
  <c r="BK179" i="6"/>
  <c r="BK177" i="6"/>
  <c r="J173" i="6"/>
  <c r="BK170" i="6"/>
  <c r="BK168" i="6"/>
  <c r="BK167" i="6"/>
  <c r="BK166" i="6"/>
  <c r="J164" i="6"/>
  <c r="J153" i="6"/>
  <c r="BK145" i="6"/>
  <c r="J139" i="6"/>
  <c r="J138" i="6"/>
  <c r="J137" i="6"/>
  <c r="J174" i="5"/>
  <c r="BK170" i="5"/>
  <c r="BK168" i="5"/>
  <c r="BK167" i="5"/>
  <c r="BK163" i="5"/>
  <c r="BK162" i="5"/>
  <c r="BK159" i="5"/>
  <c r="BK157" i="5"/>
  <c r="BK156" i="5"/>
  <c r="J155" i="5"/>
  <c r="BK153" i="5"/>
  <c r="J152" i="5"/>
  <c r="J142" i="5"/>
  <c r="J156" i="4"/>
  <c r="BK154" i="4"/>
  <c r="J153" i="4"/>
  <c r="BK151" i="4"/>
  <c r="BK145" i="4"/>
  <c r="J143" i="4"/>
  <c r="J141" i="4"/>
  <c r="BK140" i="4"/>
  <c r="BK139" i="4"/>
  <c r="BK136" i="4"/>
  <c r="BK377" i="3"/>
  <c r="BK374" i="3"/>
  <c r="BK365" i="3"/>
  <c r="BK364" i="3"/>
  <c r="J363" i="3"/>
  <c r="BK361" i="3"/>
  <c r="BK359" i="3"/>
  <c r="BK357" i="3"/>
  <c r="J356" i="3"/>
  <c r="J355" i="3"/>
  <c r="BK351" i="3"/>
  <c r="J350" i="3"/>
  <c r="J349" i="3"/>
  <c r="J343" i="3"/>
  <c r="J341" i="3"/>
  <c r="J304" i="3"/>
  <c r="BK300" i="3"/>
  <c r="BK297" i="3"/>
  <c r="J293" i="3"/>
  <c r="BK286" i="3"/>
  <c r="BK278" i="3"/>
  <c r="J273" i="3"/>
  <c r="J271" i="3"/>
  <c r="J267" i="3"/>
  <c r="J263" i="3"/>
  <c r="BK240" i="3"/>
  <c r="BK224" i="3"/>
  <c r="J221" i="3"/>
  <c r="J219" i="3"/>
  <c r="BK214" i="3"/>
  <c r="J208" i="3"/>
  <c r="J204" i="3"/>
  <c r="J200" i="3"/>
  <c r="BK194" i="3"/>
  <c r="BK182" i="3"/>
  <c r="BK180" i="3"/>
  <c r="J178" i="3"/>
  <c r="J174" i="3"/>
  <c r="J169" i="3"/>
  <c r="BK168" i="3"/>
  <c r="J163" i="3"/>
  <c r="BK140" i="3"/>
  <c r="J192" i="7"/>
  <c r="J189" i="7"/>
  <c r="BK188" i="7"/>
  <c r="J187" i="7"/>
  <c r="BK185" i="7"/>
  <c r="J184" i="7"/>
  <c r="J183" i="7"/>
  <c r="J182" i="7"/>
  <c r="BK181" i="7"/>
  <c r="J180" i="7"/>
  <c r="J179" i="7"/>
  <c r="BK178" i="7"/>
  <c r="BK177" i="7"/>
  <c r="BK176" i="7"/>
  <c r="BK175" i="7"/>
  <c r="BK174" i="7"/>
  <c r="BK173" i="7"/>
  <c r="BK172" i="7"/>
  <c r="BK171" i="7"/>
  <c r="J170" i="7"/>
  <c r="J169" i="7"/>
  <c r="BK168" i="7"/>
  <c r="BK167" i="7"/>
  <c r="J166" i="7"/>
  <c r="BK165" i="7"/>
  <c r="J164" i="7"/>
  <c r="J163" i="7"/>
  <c r="BK162" i="7"/>
  <c r="BK161" i="7"/>
  <c r="BK158" i="7"/>
  <c r="J156" i="7"/>
  <c r="J155" i="7"/>
  <c r="J154" i="7"/>
  <c r="BK152" i="7"/>
  <c r="BK151" i="7"/>
  <c r="J149" i="7"/>
  <c r="J146" i="7"/>
  <c r="BK145" i="7"/>
  <c r="J143" i="7"/>
  <c r="J142" i="7"/>
  <c r="BK141" i="7"/>
  <c r="BK137" i="7"/>
  <c r="BK135" i="7"/>
  <c r="BK134" i="7"/>
  <c r="BK254" i="6"/>
  <c r="BK250" i="6"/>
  <c r="BK248" i="6"/>
  <c r="BK234" i="6"/>
  <c r="J232" i="6"/>
  <c r="BK228" i="6"/>
  <c r="BK227" i="6"/>
  <c r="BK226" i="6"/>
  <c r="BK222" i="6"/>
  <c r="BK221" i="6"/>
  <c r="J219" i="6"/>
  <c r="J217" i="6"/>
  <c r="J213" i="6"/>
  <c r="BK210" i="6"/>
  <c r="J196" i="6"/>
  <c r="J177" i="6"/>
  <c r="J175" i="6"/>
  <c r="BK174" i="6"/>
  <c r="BK164" i="6"/>
  <c r="BK153" i="6"/>
  <c r="J151" i="6"/>
  <c r="BK138" i="6"/>
  <c r="BK137" i="6"/>
  <c r="BK136" i="6"/>
  <c r="BK174" i="5"/>
  <c r="J173" i="5"/>
  <c r="J170" i="5"/>
  <c r="J162" i="5"/>
  <c r="J159" i="5"/>
  <c r="BK155" i="5"/>
  <c r="BK152" i="5"/>
  <c r="J148" i="5"/>
  <c r="BK142" i="5"/>
  <c r="J139" i="5"/>
  <c r="J154" i="4"/>
  <c r="J152" i="4"/>
  <c r="BK148" i="4"/>
  <c r="J145" i="4"/>
  <c r="BK141" i="4"/>
  <c r="J139" i="4"/>
  <c r="BK375" i="3"/>
  <c r="BK368" i="3"/>
  <c r="J365" i="3"/>
  <c r="J364" i="3"/>
  <c r="J361" i="3"/>
  <c r="J360" i="3"/>
  <c r="BK358" i="3"/>
  <c r="J357" i="3"/>
  <c r="J353" i="3"/>
  <c r="BK350" i="3"/>
  <c r="BK349" i="3"/>
  <c r="BK342" i="3"/>
  <c r="BK327" i="3"/>
  <c r="J321" i="3"/>
  <c r="BK315" i="3"/>
  <c r="J312" i="3"/>
  <c r="BK304" i="3"/>
  <c r="BK301" i="3"/>
  <c r="J300" i="3"/>
  <c r="BK298" i="3"/>
  <c r="BK293" i="3"/>
  <c r="J292" i="3"/>
  <c r="BK290" i="3"/>
  <c r="BK259" i="3"/>
  <c r="BK253" i="3"/>
  <c r="BK247" i="3"/>
  <c r="J242" i="3"/>
  <c r="J235" i="3"/>
  <c r="J230" i="3"/>
  <c r="J228" i="3"/>
  <c r="J224" i="3"/>
  <c r="J214" i="3"/>
  <c r="BK208" i="3"/>
  <c r="BK206" i="3"/>
  <c r="J198" i="3"/>
  <c r="J194" i="3"/>
  <c r="J190" i="3"/>
  <c r="J189" i="3"/>
  <c r="BK184" i="3"/>
  <c r="J180" i="3"/>
  <c r="BK178" i="3"/>
  <c r="BK174" i="3"/>
  <c r="BK173" i="3"/>
  <c r="J168" i="3"/>
  <c r="BK164" i="3"/>
  <c r="BK157" i="3"/>
  <c r="J150" i="3"/>
  <c r="BK144" i="3"/>
  <c r="J140" i="3"/>
  <c r="BK470" i="2"/>
  <c r="BK459" i="2"/>
  <c r="J457" i="2"/>
  <c r="J455" i="2"/>
  <c r="J454" i="2"/>
  <c r="J453" i="2"/>
  <c r="J447" i="2"/>
  <c r="J443" i="2"/>
  <c r="BK439" i="2"/>
  <c r="J436" i="2"/>
  <c r="BK434" i="2"/>
  <c r="J432" i="2"/>
  <c r="BK430" i="2"/>
  <c r="BK429" i="2"/>
  <c r="J428" i="2"/>
  <c r="J427" i="2"/>
  <c r="BK424" i="2"/>
  <c r="J423" i="2"/>
  <c r="J421" i="2"/>
  <c r="J420" i="2"/>
  <c r="J419" i="2"/>
  <c r="J418" i="2"/>
  <c r="J416" i="2"/>
  <c r="J415" i="2"/>
  <c r="J414" i="2"/>
  <c r="BK412" i="2"/>
  <c r="J411" i="2"/>
  <c r="BK410" i="2"/>
  <c r="BK409" i="2"/>
  <c r="J408" i="2"/>
  <c r="BK407" i="2"/>
  <c r="J406" i="2"/>
  <c r="BK405" i="2"/>
  <c r="J404" i="2"/>
  <c r="BK402" i="2"/>
  <c r="J400" i="2"/>
  <c r="BK399" i="2"/>
  <c r="J398" i="2"/>
  <c r="BK397" i="2"/>
  <c r="J396" i="2"/>
  <c r="J392" i="2"/>
  <c r="BK390" i="2"/>
  <c r="J389" i="2"/>
  <c r="J387" i="2"/>
  <c r="J386" i="2"/>
  <c r="J385" i="2"/>
  <c r="J383" i="2"/>
  <c r="J382" i="2"/>
  <c r="J381" i="2"/>
  <c r="J379" i="2"/>
  <c r="J378" i="2"/>
  <c r="BK375" i="2"/>
  <c r="BK373" i="2"/>
  <c r="J367" i="2"/>
  <c r="J361" i="2"/>
  <c r="J349" i="2"/>
  <c r="J346" i="2"/>
  <c r="BK344" i="2"/>
  <c r="BK339" i="2"/>
  <c r="BK338" i="2"/>
  <c r="J336" i="2"/>
  <c r="BK335" i="2"/>
  <c r="BK330" i="2"/>
  <c r="BK326" i="2"/>
  <c r="BK324" i="2"/>
  <c r="BK317" i="2"/>
  <c r="BK313" i="2"/>
  <c r="J312" i="2"/>
  <c r="J305" i="2"/>
  <c r="J302" i="2"/>
  <c r="J298" i="2"/>
  <c r="BK295" i="2"/>
  <c r="BK294" i="2"/>
  <c r="BK293" i="2"/>
  <c r="BK291" i="2"/>
  <c r="J290" i="2"/>
  <c r="BK289" i="2"/>
  <c r="J288" i="2"/>
  <c r="BK287" i="2"/>
  <c r="J286" i="2"/>
  <c r="J285" i="2"/>
  <c r="J284" i="2"/>
  <c r="J281" i="2"/>
  <c r="BK280" i="2"/>
  <c r="J279" i="2"/>
  <c r="J278" i="2"/>
  <c r="BK277" i="2"/>
  <c r="J274" i="2"/>
  <c r="BK271" i="2"/>
  <c r="J268" i="2"/>
  <c r="J267" i="2"/>
  <c r="J264" i="2"/>
  <c r="J263" i="2"/>
  <c r="BK262" i="2"/>
  <c r="J259" i="2"/>
  <c r="BK258" i="2"/>
  <c r="BK257" i="2"/>
  <c r="BK256" i="2"/>
  <c r="BK254" i="2"/>
  <c r="J253" i="2"/>
  <c r="J252" i="2"/>
  <c r="BK250" i="2"/>
  <c r="J249" i="2"/>
  <c r="J248" i="2"/>
  <c r="J243" i="2"/>
  <c r="J242" i="2"/>
  <c r="BK241" i="2"/>
  <c r="BK238" i="2"/>
  <c r="BK234" i="2"/>
  <c r="BK229" i="2"/>
  <c r="J225" i="2"/>
  <c r="J224" i="2"/>
  <c r="J216" i="2"/>
  <c r="J215" i="2"/>
  <c r="J210" i="2"/>
  <c r="J208" i="2"/>
  <c r="BK207" i="2"/>
  <c r="BK204" i="2"/>
  <c r="J203" i="2"/>
  <c r="J202" i="2"/>
  <c r="J201" i="2"/>
  <c r="J199" i="2"/>
  <c r="J195" i="2"/>
  <c r="J192" i="2"/>
  <c r="BK191" i="2"/>
  <c r="J188" i="2"/>
  <c r="J187" i="2"/>
  <c r="J175" i="2"/>
  <c r="BK174" i="2"/>
  <c r="BK169" i="2"/>
  <c r="J158" i="2"/>
  <c r="J157" i="2"/>
  <c r="BK156" i="2"/>
  <c r="BK154" i="2"/>
  <c r="BK153" i="2"/>
  <c r="J151" i="2"/>
  <c r="J160" i="7"/>
  <c r="BK155" i="7"/>
  <c r="BK153" i="7"/>
  <c r="J148" i="7"/>
  <c r="BK147" i="7"/>
  <c r="J145" i="7"/>
  <c r="BK139" i="7"/>
  <c r="BK138" i="7"/>
  <c r="BK133" i="7"/>
  <c r="J252" i="6"/>
  <c r="J250" i="6"/>
  <c r="J248" i="6"/>
  <c r="J247" i="6"/>
  <c r="BK238" i="6"/>
  <c r="J228" i="6"/>
  <c r="J226" i="6"/>
  <c r="BK225" i="6"/>
  <c r="J224" i="6"/>
  <c r="J222" i="6"/>
  <c r="J220" i="6"/>
  <c r="BK219" i="6"/>
  <c r="BK217" i="6"/>
  <c r="J210" i="6"/>
  <c r="J208" i="6"/>
  <c r="BK204" i="6"/>
  <c r="J201" i="6"/>
  <c r="BK189" i="6"/>
  <c r="BK184" i="6"/>
  <c r="J172" i="6"/>
  <c r="BK171" i="6"/>
  <c r="J168" i="6"/>
  <c r="J167" i="6"/>
  <c r="BK162" i="6"/>
  <c r="J162" i="6"/>
  <c r="J161" i="6"/>
  <c r="BK157" i="6"/>
  <c r="J145" i="6"/>
  <c r="J136" i="6"/>
  <c r="J167" i="5"/>
  <c r="BK165" i="5"/>
  <c r="J153" i="5"/>
  <c r="J144" i="5"/>
  <c r="BK140" i="5"/>
  <c r="J138" i="5"/>
  <c r="J155" i="4"/>
  <c r="BK152" i="4"/>
  <c r="J151" i="4"/>
  <c r="J150" i="4"/>
  <c r="J149" i="4"/>
  <c r="J148" i="4"/>
  <c r="BK143" i="4"/>
  <c r="J140" i="4"/>
  <c r="J377" i="3"/>
  <c r="J375" i="3"/>
  <c r="J370" i="3"/>
  <c r="J368" i="3"/>
  <c r="BK363" i="3"/>
  <c r="J362" i="3"/>
  <c r="BK360" i="3"/>
  <c r="J359" i="3"/>
  <c r="BK356" i="3"/>
  <c r="BK355" i="3"/>
  <c r="J354" i="3"/>
  <c r="BK353" i="3"/>
  <c r="BK352" i="3"/>
  <c r="BK341" i="3"/>
  <c r="BK312" i="3"/>
  <c r="J310" i="3"/>
  <c r="J307" i="3"/>
  <c r="BK306" i="3"/>
  <c r="BK303" i="3"/>
  <c r="BK292" i="3"/>
  <c r="J286" i="3"/>
  <c r="J278" i="3"/>
  <c r="BK267" i="3"/>
  <c r="BK263" i="3"/>
  <c r="J259" i="3"/>
  <c r="J253" i="3"/>
  <c r="J247" i="3"/>
  <c r="BK242" i="3"/>
  <c r="J240" i="3"/>
  <c r="BK235" i="3"/>
  <c r="BK221" i="3"/>
  <c r="BK219" i="3"/>
  <c r="BK200" i="3"/>
  <c r="BK198" i="3"/>
  <c r="BK190" i="3"/>
  <c r="BK189" i="3"/>
  <c r="J164" i="3"/>
  <c r="BK163" i="3"/>
  <c r="BK153" i="3"/>
  <c r="J144" i="3"/>
  <c r="J465" i="2"/>
  <c r="BK461" i="2"/>
  <c r="J459" i="2"/>
  <c r="BK458" i="2"/>
  <c r="BK457" i="2"/>
  <c r="BK455" i="2"/>
  <c r="J451" i="2"/>
  <c r="BK443" i="2"/>
  <c r="BK436" i="2"/>
  <c r="J434" i="2"/>
  <c r="BK432" i="2"/>
  <c r="J430" i="2"/>
  <c r="BK428" i="2"/>
  <c r="BK427" i="2"/>
  <c r="BK426" i="2"/>
  <c r="BK423" i="2"/>
  <c r="J422" i="2"/>
  <c r="BK421" i="2"/>
  <c r="BK420" i="2"/>
  <c r="BK411" i="2"/>
  <c r="J410" i="2"/>
  <c r="J409" i="2"/>
  <c r="BK408" i="2"/>
  <c r="J402" i="2"/>
  <c r="J401" i="2"/>
  <c r="J399" i="2"/>
  <c r="BK398" i="2"/>
  <c r="BK396" i="2"/>
  <c r="BK395" i="2"/>
  <c r="BK393" i="2"/>
  <c r="BK391" i="2"/>
  <c r="J390" i="2"/>
  <c r="BK389" i="2"/>
  <c r="BK388" i="2"/>
  <c r="J384" i="2"/>
  <c r="BK382" i="2"/>
  <c r="BK380" i="2"/>
  <c r="BK379" i="2"/>
  <c r="BK378" i="2"/>
  <c r="J375" i="2"/>
  <c r="J372" i="2"/>
  <c r="BK370" i="2"/>
  <c r="BK369" i="2"/>
  <c r="BK366" i="2"/>
  <c r="BK363" i="2"/>
  <c r="BK359" i="2"/>
  <c r="J353" i="2"/>
  <c r="J351" i="2"/>
  <c r="BK349" i="2"/>
  <c r="J348" i="2"/>
  <c r="BK346" i="2"/>
  <c r="J342" i="2"/>
  <c r="J340" i="2"/>
  <c r="J338" i="2"/>
  <c r="J337" i="2"/>
  <c r="BK336" i="2"/>
  <c r="J335" i="2"/>
  <c r="J334" i="2"/>
  <c r="J330" i="2"/>
  <c r="J326" i="2"/>
  <c r="J324" i="2"/>
  <c r="J317" i="2"/>
  <c r="J313" i="2"/>
  <c r="J311" i="2"/>
  <c r="BK305" i="2"/>
  <c r="BK298" i="2"/>
  <c r="J296" i="2"/>
  <c r="J293" i="2"/>
  <c r="J291" i="2"/>
  <c r="BK290" i="2"/>
  <c r="BK286" i="2"/>
  <c r="J283" i="2"/>
  <c r="BK282" i="2"/>
  <c r="BK279" i="2"/>
  <c r="BK278" i="2"/>
  <c r="J277" i="2"/>
  <c r="BK276" i="2"/>
  <c r="J275" i="2"/>
  <c r="BK273" i="2"/>
  <c r="J272" i="2"/>
  <c r="J270" i="2"/>
  <c r="J269" i="2"/>
  <c r="BK268" i="2"/>
  <c r="BK267" i="2"/>
  <c r="BK266" i="2"/>
  <c r="J265" i="2"/>
  <c r="BK263" i="2"/>
  <c r="J258" i="2"/>
  <c r="J257" i="2"/>
  <c r="J255" i="2"/>
  <c r="BK251" i="2"/>
  <c r="BK249" i="2"/>
  <c r="BK248" i="2"/>
  <c r="BK247" i="2"/>
  <c r="J246" i="2"/>
  <c r="J245" i="2"/>
  <c r="BK244" i="2"/>
  <c r="J244" i="2"/>
  <c r="BK243" i="2"/>
  <c r="BK242" i="2"/>
  <c r="J241" i="2"/>
  <c r="J240" i="2"/>
  <c r="J239" i="2"/>
  <c r="J237" i="2"/>
  <c r="BK236" i="2"/>
  <c r="J235" i="2"/>
  <c r="BK231" i="2"/>
  <c r="J228" i="2"/>
  <c r="J227" i="2"/>
  <c r="J222" i="2"/>
  <c r="BK215" i="2"/>
  <c r="J209" i="2"/>
  <c r="BK206" i="2"/>
  <c r="J205" i="2"/>
  <c r="J204" i="2"/>
  <c r="BK203" i="2"/>
  <c r="BK202" i="2"/>
  <c r="BK201" i="2"/>
  <c r="J200" i="2"/>
  <c r="BK199" i="2"/>
  <c r="BK197" i="2"/>
  <c r="BK196" i="2"/>
  <c r="J194" i="2"/>
  <c r="BK193" i="2"/>
  <c r="J190" i="2"/>
  <c r="BK188" i="2"/>
  <c r="BK187" i="2"/>
  <c r="BK181" i="2"/>
  <c r="J177" i="2"/>
  <c r="BK176" i="2"/>
  <c r="J174" i="2"/>
  <c r="J172" i="2"/>
  <c r="J171" i="2"/>
  <c r="J169" i="2"/>
  <c r="BK168" i="2"/>
  <c r="BK167" i="2"/>
  <c r="BK163" i="2"/>
  <c r="J159" i="2"/>
  <c r="BK158" i="2"/>
  <c r="BK157" i="2"/>
  <c r="J156" i="2"/>
  <c r="BK155" i="2"/>
  <c r="J152" i="2"/>
  <c r="BK151" i="2"/>
  <c r="AS96" i="1"/>
  <c r="BK150" i="7"/>
  <c r="BK148" i="7"/>
  <c r="BK146" i="7"/>
  <c r="BK144" i="7"/>
  <c r="BK142" i="7"/>
  <c r="J141" i="7"/>
  <c r="J140" i="7"/>
  <c r="J138" i="7"/>
  <c r="BK136" i="7"/>
  <c r="J134" i="7"/>
  <c r="J133" i="7"/>
  <c r="BK252" i="6"/>
  <c r="BK251" i="6"/>
  <c r="BK247" i="6"/>
  <c r="J242" i="6"/>
  <c r="J238" i="6"/>
  <c r="J225" i="6"/>
  <c r="J223" i="6"/>
  <c r="BK213" i="6"/>
  <c r="J204" i="6"/>
  <c r="J179" i="6"/>
  <c r="BK175" i="6"/>
  <c r="J174" i="6"/>
  <c r="BK173" i="6"/>
  <c r="BK172" i="6"/>
  <c r="J171" i="6"/>
  <c r="J170" i="6"/>
  <c r="J166" i="6"/>
  <c r="BK161" i="6"/>
  <c r="J157" i="6"/>
  <c r="BK151" i="6"/>
  <c r="BK139" i="6"/>
  <c r="BK173" i="5"/>
  <c r="J168" i="5"/>
  <c r="J165" i="5"/>
  <c r="J163" i="5"/>
  <c r="J157" i="5"/>
  <c r="J156" i="5"/>
  <c r="BK148" i="5"/>
  <c r="BK144" i="5"/>
  <c r="J140" i="5"/>
  <c r="BK139" i="5"/>
  <c r="BK138" i="5"/>
  <c r="BK156" i="4"/>
  <c r="BK155" i="4"/>
  <c r="BK153" i="4"/>
  <c r="BK150" i="4"/>
  <c r="BK149" i="4"/>
  <c r="J136" i="4"/>
  <c r="J374" i="3"/>
  <c r="BK370" i="3"/>
  <c r="BK362" i="3"/>
  <c r="J358" i="3"/>
  <c r="BK354" i="3"/>
  <c r="J352" i="3"/>
  <c r="J351" i="3"/>
  <c r="BK343" i="3"/>
  <c r="J342" i="3"/>
  <c r="J327" i="3"/>
  <c r="BK321" i="3"/>
  <c r="J315" i="3"/>
  <c r="BK310" i="3"/>
  <c r="BK307" i="3"/>
  <c r="J306" i="3"/>
  <c r="J303" i="3"/>
  <c r="J301" i="3"/>
  <c r="J298" i="3"/>
  <c r="J297" i="3"/>
  <c r="J290" i="3"/>
  <c r="BK273" i="3"/>
  <c r="BK271" i="3"/>
  <c r="BK230" i="3"/>
  <c r="BK228" i="3"/>
  <c r="J206" i="3"/>
  <c r="BK204" i="3"/>
  <c r="J184" i="3"/>
  <c r="J182" i="3"/>
  <c r="J173" i="3"/>
  <c r="BK169" i="3"/>
  <c r="J157" i="3"/>
  <c r="J153" i="3"/>
  <c r="BK150" i="3"/>
  <c r="J470" i="2"/>
  <c r="BK465" i="2"/>
  <c r="J461" i="2"/>
  <c r="J458" i="2"/>
  <c r="BK454" i="2"/>
  <c r="BK453" i="2"/>
  <c r="BK451" i="2"/>
  <c r="BK447" i="2"/>
  <c r="J439" i="2"/>
  <c r="J429" i="2"/>
  <c r="J426" i="2"/>
  <c r="J424" i="2"/>
  <c r="BK422" i="2"/>
  <c r="BK419" i="2"/>
  <c r="BK418" i="2"/>
  <c r="BK416" i="2"/>
  <c r="BK415" i="2"/>
  <c r="BK414" i="2"/>
  <c r="J412" i="2"/>
  <c r="J407" i="2"/>
  <c r="BK406" i="2"/>
  <c r="J405" i="2"/>
  <c r="BK404" i="2"/>
  <c r="BK401" i="2"/>
  <c r="BK400" i="2"/>
  <c r="J397" i="2"/>
  <c r="J395" i="2"/>
  <c r="J393" i="2"/>
  <c r="BK392" i="2"/>
  <c r="J391" i="2"/>
  <c r="J388" i="2"/>
  <c r="BK387" i="2"/>
  <c r="BK386" i="2"/>
  <c r="BK385" i="2"/>
  <c r="BK384" i="2"/>
  <c r="BK383" i="2"/>
  <c r="BK381" i="2"/>
  <c r="J380" i="2"/>
  <c r="J373" i="2"/>
  <c r="BK372" i="2"/>
  <c r="J370" i="2"/>
  <c r="J369" i="2"/>
  <c r="BK367" i="2"/>
  <c r="J366" i="2"/>
  <c r="J363" i="2"/>
  <c r="BK361" i="2"/>
  <c r="J359" i="2"/>
  <c r="BK353" i="2"/>
  <c r="BK351" i="2"/>
  <c r="BK348" i="2"/>
  <c r="J344" i="2"/>
  <c r="BK342" i="2"/>
  <c r="BK340" i="2"/>
  <c r="J339" i="2"/>
  <c r="BK337" i="2"/>
  <c r="BK334" i="2"/>
  <c r="BK312" i="2"/>
  <c r="BK311" i="2"/>
  <c r="BK302" i="2"/>
  <c r="BK296" i="2"/>
  <c r="J295" i="2"/>
  <c r="J294" i="2"/>
  <c r="J289" i="2"/>
  <c r="BK288" i="2"/>
  <c r="J287" i="2"/>
  <c r="BK285" i="2"/>
  <c r="BK284" i="2"/>
  <c r="BK283" i="2"/>
  <c r="J282" i="2"/>
  <c r="BK281" i="2"/>
  <c r="J280" i="2"/>
  <c r="J276" i="2"/>
  <c r="BK275" i="2"/>
  <c r="BK274" i="2"/>
  <c r="J273" i="2"/>
  <c r="BK272" i="2"/>
  <c r="J271" i="2"/>
  <c r="BK270" i="2"/>
  <c r="BK269" i="2"/>
  <c r="J266" i="2"/>
  <c r="BK265" i="2"/>
  <c r="BK264" i="2"/>
  <c r="J262" i="2"/>
  <c r="BK259" i="2"/>
  <c r="J256" i="2"/>
  <c r="BK255" i="2"/>
  <c r="J254" i="2"/>
  <c r="BK253" i="2"/>
  <c r="BK252" i="2"/>
  <c r="J251" i="2"/>
  <c r="J250" i="2"/>
  <c r="J247" i="2"/>
  <c r="BK246" i="2"/>
  <c r="BK245" i="2"/>
  <c r="BK240" i="2"/>
  <c r="BK239" i="2"/>
  <c r="J238" i="2"/>
  <c r="BK237" i="2"/>
  <c r="J236" i="2"/>
  <c r="BK235" i="2"/>
  <c r="J234" i="2"/>
  <c r="J231" i="2"/>
  <c r="J229" i="2"/>
  <c r="BK228" i="2"/>
  <c r="BK227" i="2"/>
  <c r="BK225" i="2"/>
  <c r="BK224" i="2"/>
  <c r="BK222" i="2"/>
  <c r="BK216" i="2"/>
  <c r="BK210" i="2"/>
  <c r="BK209" i="2"/>
  <c r="BK208" i="2"/>
  <c r="J207" i="2"/>
  <c r="J206" i="2"/>
  <c r="BK205" i="2"/>
  <c r="BK200" i="2"/>
  <c r="J197" i="2"/>
  <c r="J196" i="2"/>
  <c r="BK195" i="2"/>
  <c r="BK194" i="2"/>
  <c r="J193" i="2"/>
  <c r="BK192" i="2"/>
  <c r="J191" i="2"/>
  <c r="BK190" i="2"/>
  <c r="J181" i="2"/>
  <c r="BK177" i="2"/>
  <c r="J176" i="2"/>
  <c r="BK175" i="2"/>
  <c r="BK172" i="2"/>
  <c r="BK171" i="2"/>
  <c r="J168" i="2"/>
  <c r="J167" i="2"/>
  <c r="J163" i="2"/>
  <c r="BK159" i="2"/>
  <c r="J155" i="2"/>
  <c r="J154" i="2"/>
  <c r="J153" i="2"/>
  <c r="BK152" i="2"/>
  <c r="J36" i="3" l="1"/>
  <c r="BK150" i="2"/>
  <c r="R150" i="2"/>
  <c r="BK221" i="2"/>
  <c r="J221" i="2"/>
  <c r="J100" i="2" s="1"/>
  <c r="R221" i="2"/>
  <c r="BK226" i="2"/>
  <c r="J226" i="2" s="1"/>
  <c r="J101" i="2" s="1"/>
  <c r="R226" i="2"/>
  <c r="P230" i="2"/>
  <c r="BK292" i="2"/>
  <c r="J292" i="2" s="1"/>
  <c r="J103" i="2" s="1"/>
  <c r="J31" i="2" s="1"/>
  <c r="T292" i="2"/>
  <c r="R323" i="2"/>
  <c r="P377" i="2"/>
  <c r="BK394" i="2"/>
  <c r="J394" i="2" s="1"/>
  <c r="J107" i="2" s="1"/>
  <c r="T394" i="2"/>
  <c r="P413" i="2"/>
  <c r="BK417" i="2"/>
  <c r="J417" i="2"/>
  <c r="J110" i="2" s="1"/>
  <c r="R417" i="2"/>
  <c r="T425" i="2"/>
  <c r="BK438" i="2"/>
  <c r="BK452" i="2"/>
  <c r="J452" i="2" s="1"/>
  <c r="J117" i="2" s="1"/>
  <c r="T452" i="2"/>
  <c r="P460" i="2"/>
  <c r="BK139" i="3"/>
  <c r="BK193" i="3"/>
  <c r="J193" i="3" s="1"/>
  <c r="J100" i="3" s="1"/>
  <c r="T213" i="3"/>
  <c r="BK277" i="3"/>
  <c r="J277" i="3" s="1"/>
  <c r="J102" i="3" s="1"/>
  <c r="T314" i="3"/>
  <c r="R369" i="3"/>
  <c r="P135" i="4"/>
  <c r="P134" i="4" s="1"/>
  <c r="R147" i="4"/>
  <c r="R146" i="4" s="1"/>
  <c r="BK137" i="5"/>
  <c r="J137" i="5" s="1"/>
  <c r="J99" i="5" s="1"/>
  <c r="R137" i="5"/>
  <c r="P143" i="5"/>
  <c r="R161" i="5"/>
  <c r="P164" i="5"/>
  <c r="BK169" i="5"/>
  <c r="J169" i="5"/>
  <c r="J105" i="5" s="1"/>
  <c r="P135" i="6"/>
  <c r="P178" i="6"/>
  <c r="R218" i="6"/>
  <c r="T150" i="2"/>
  <c r="P221" i="2"/>
  <c r="T221" i="2"/>
  <c r="P226" i="2"/>
  <c r="T226" i="2"/>
  <c r="R230" i="2"/>
  <c r="P292" i="2"/>
  <c r="R292" i="2"/>
  <c r="P323" i="2"/>
  <c r="BK377" i="2"/>
  <c r="J377" i="2" s="1"/>
  <c r="J106" i="2" s="1"/>
  <c r="R377" i="2"/>
  <c r="P394" i="2"/>
  <c r="BK403" i="2"/>
  <c r="J403" i="2" s="1"/>
  <c r="J108" i="2" s="1"/>
  <c r="P403" i="2"/>
  <c r="R403" i="2"/>
  <c r="T403" i="2"/>
  <c r="BK413" i="2"/>
  <c r="J413" i="2"/>
  <c r="J109" i="2" s="1"/>
  <c r="T413" i="2"/>
  <c r="T417" i="2"/>
  <c r="P425" i="2"/>
  <c r="R438" i="2"/>
  <c r="P452" i="2"/>
  <c r="R460" i="2"/>
  <c r="P139" i="3"/>
  <c r="P193" i="3"/>
  <c r="R213" i="3"/>
  <c r="P277" i="3"/>
  <c r="BK314" i="3"/>
  <c r="J314" i="3" s="1"/>
  <c r="J105" i="3" s="1"/>
  <c r="BK369" i="3"/>
  <c r="J369" i="3" s="1"/>
  <c r="J106" i="3" s="1"/>
  <c r="T369" i="3"/>
  <c r="T135" i="4"/>
  <c r="T134" i="4"/>
  <c r="BK147" i="4"/>
  <c r="J147" i="4" s="1"/>
  <c r="J103" i="4" s="1"/>
  <c r="J31" i="4" s="1"/>
  <c r="P137" i="5"/>
  <c r="R143" i="5"/>
  <c r="R164" i="5"/>
  <c r="T169" i="5"/>
  <c r="T135" i="6"/>
  <c r="R178" i="6"/>
  <c r="T218" i="6"/>
  <c r="P150" i="2"/>
  <c r="BK230" i="2"/>
  <c r="J230" i="2"/>
  <c r="J102" i="2" s="1"/>
  <c r="T230" i="2"/>
  <c r="BK323" i="2"/>
  <c r="J323" i="2" s="1"/>
  <c r="J104" i="2" s="1"/>
  <c r="J32" i="2" s="1"/>
  <c r="T323" i="2"/>
  <c r="T377" i="2"/>
  <c r="T376" i="2" s="1"/>
  <c r="R394" i="2"/>
  <c r="R413" i="2"/>
  <c r="P417" i="2"/>
  <c r="BK425" i="2"/>
  <c r="J425" i="2" s="1"/>
  <c r="J111" i="2" s="1"/>
  <c r="R425" i="2"/>
  <c r="T438" i="2"/>
  <c r="BK460" i="2"/>
  <c r="J460" i="2" s="1"/>
  <c r="J118" i="2" s="1"/>
  <c r="T460" i="2"/>
  <c r="R139" i="3"/>
  <c r="R193" i="3"/>
  <c r="BK213" i="3"/>
  <c r="J213" i="3" s="1"/>
  <c r="J101" i="3" s="1"/>
  <c r="R277" i="3"/>
  <c r="R314" i="3"/>
  <c r="BK135" i="4"/>
  <c r="T147" i="4"/>
  <c r="T146" i="4" s="1"/>
  <c r="BK143" i="5"/>
  <c r="J143" i="5" s="1"/>
  <c r="J100" i="5" s="1"/>
  <c r="P161" i="5"/>
  <c r="BK164" i="5"/>
  <c r="J164" i="5" s="1"/>
  <c r="J104" i="5" s="1"/>
  <c r="J32" i="5" s="1"/>
  <c r="R169" i="5"/>
  <c r="BK135" i="6"/>
  <c r="J135" i="6" s="1"/>
  <c r="J99" i="6" s="1"/>
  <c r="BK178" i="6"/>
  <c r="J178" i="6" s="1"/>
  <c r="J100" i="6" s="1"/>
  <c r="BK218" i="6"/>
  <c r="J218" i="6" s="1"/>
  <c r="J102" i="6" s="1"/>
  <c r="BK132" i="7"/>
  <c r="P438" i="2"/>
  <c r="R452" i="2"/>
  <c r="T139" i="3"/>
  <c r="T193" i="3"/>
  <c r="P213" i="3"/>
  <c r="T277" i="3"/>
  <c r="P314" i="3"/>
  <c r="P369" i="3"/>
  <c r="R135" i="4"/>
  <c r="R134" i="4" s="1"/>
  <c r="P147" i="4"/>
  <c r="P146" i="4" s="1"/>
  <c r="T137" i="5"/>
  <c r="T143" i="5"/>
  <c r="BK161" i="5"/>
  <c r="J161" i="5"/>
  <c r="J103" i="5" s="1"/>
  <c r="J31" i="5" s="1"/>
  <c r="T161" i="5"/>
  <c r="T164" i="5"/>
  <c r="P169" i="5"/>
  <c r="R135" i="6"/>
  <c r="T178" i="6"/>
  <c r="P218" i="6"/>
  <c r="P132" i="7"/>
  <c r="R132" i="7"/>
  <c r="T132" i="7"/>
  <c r="BK186" i="7"/>
  <c r="J186" i="7" s="1"/>
  <c r="J100" i="7" s="1"/>
  <c r="P186" i="7"/>
  <c r="R186" i="7"/>
  <c r="T186" i="7"/>
  <c r="E86" i="2"/>
  <c r="J90" i="2"/>
  <c r="F93" i="2"/>
  <c r="BF155" i="2"/>
  <c r="BF156" i="2"/>
  <c r="BF157" i="2"/>
  <c r="BF168" i="2"/>
  <c r="BF172" i="2"/>
  <c r="BF175" i="2"/>
  <c r="BF187" i="2"/>
  <c r="BF192" i="2"/>
  <c r="BF197" i="2"/>
  <c r="BF200" i="2"/>
  <c r="BF201" i="2"/>
  <c r="BF203" i="2"/>
  <c r="BF204" i="2"/>
  <c r="BF205" i="2"/>
  <c r="BF210" i="2"/>
  <c r="BF216" i="2"/>
  <c r="BF225" i="2"/>
  <c r="BF240" i="2"/>
  <c r="BF241" i="2"/>
  <c r="BF246" i="2"/>
  <c r="BF247" i="2"/>
  <c r="BF248" i="2"/>
  <c r="BF256" i="2"/>
  <c r="BF257" i="2"/>
  <c r="BF262" i="2"/>
  <c r="BF266" i="2"/>
  <c r="BF267" i="2"/>
  <c r="BF276" i="2"/>
  <c r="BF277" i="2"/>
  <c r="BF278" i="2"/>
  <c r="BF285" i="2"/>
  <c r="BF289" i="2"/>
  <c r="BF296" i="2"/>
  <c r="BF302" i="2"/>
  <c r="BF312" i="2"/>
  <c r="BF313" i="2"/>
  <c r="BF317" i="2"/>
  <c r="BF324" i="2"/>
  <c r="BF326" i="2"/>
  <c r="BF334" i="2"/>
  <c r="BF335" i="2"/>
  <c r="BF337" i="2"/>
  <c r="BF338" i="2"/>
  <c r="BF339" i="2"/>
  <c r="BF344" i="2"/>
  <c r="BF348" i="2"/>
  <c r="BF363" i="2"/>
  <c r="BF373" i="2"/>
  <c r="BF378" i="2"/>
  <c r="BF380" i="2"/>
  <c r="BF388" i="2"/>
  <c r="BF389" i="2"/>
  <c r="BF395" i="2"/>
  <c r="BF397" i="2"/>
  <c r="BF398" i="2"/>
  <c r="BF401" i="2"/>
  <c r="BF402" i="2"/>
  <c r="BF407" i="2"/>
  <c r="BF408" i="2"/>
  <c r="BF409" i="2"/>
  <c r="BF410" i="2"/>
  <c r="BF415" i="2"/>
  <c r="BF416" i="2"/>
  <c r="BF419" i="2"/>
  <c r="BF420" i="2"/>
  <c r="BF422" i="2"/>
  <c r="BF423" i="2"/>
  <c r="BF426" i="2"/>
  <c r="BF427" i="2"/>
  <c r="BF428" i="2"/>
  <c r="BF429" i="2"/>
  <c r="BF432" i="2"/>
  <c r="BF439" i="2"/>
  <c r="BF451" i="2"/>
  <c r="BF454" i="2"/>
  <c r="BF459" i="2"/>
  <c r="BK433" i="2"/>
  <c r="J433" i="2" s="1"/>
  <c r="J113" i="2" s="1"/>
  <c r="E86" i="3"/>
  <c r="BF153" i="3"/>
  <c r="BF169" i="3"/>
  <c r="BF173" i="3"/>
  <c r="BF174" i="3"/>
  <c r="BF204" i="3"/>
  <c r="BF286" i="3"/>
  <c r="BF297" i="3"/>
  <c r="BF300" i="3"/>
  <c r="BF301" i="3"/>
  <c r="BF303" i="3"/>
  <c r="BF310" i="3"/>
  <c r="BF315" i="3"/>
  <c r="BF342" i="3"/>
  <c r="BF350" i="3"/>
  <c r="BF351" i="3"/>
  <c r="BK311" i="3"/>
  <c r="J311" i="3" s="1"/>
  <c r="J103" i="3" s="1"/>
  <c r="J31" i="3" s="1"/>
  <c r="BF136" i="4"/>
  <c r="BF148" i="4"/>
  <c r="BF153" i="4"/>
  <c r="J129" i="5"/>
  <c r="BF165" i="5"/>
  <c r="BF167" i="5"/>
  <c r="BF174" i="5"/>
  <c r="BK158" i="5"/>
  <c r="J158" i="5" s="1"/>
  <c r="J101" i="5" s="1"/>
  <c r="BF151" i="6"/>
  <c r="BF166" i="6"/>
  <c r="BF171" i="6"/>
  <c r="BF172" i="6"/>
  <c r="BF175" i="6"/>
  <c r="BF177" i="6"/>
  <c r="BF196" i="6"/>
  <c r="BF201" i="6"/>
  <c r="BF210" i="6"/>
  <c r="BF222" i="6"/>
  <c r="BF224" i="6"/>
  <c r="BF234" i="6"/>
  <c r="BF238" i="6"/>
  <c r="BK216" i="6"/>
  <c r="J216" i="6"/>
  <c r="J101" i="6" s="1"/>
  <c r="J90" i="7"/>
  <c r="BF133" i="7"/>
  <c r="BF137" i="7"/>
  <c r="BF144" i="7"/>
  <c r="BF147" i="7"/>
  <c r="BF148" i="7"/>
  <c r="BF150" i="7"/>
  <c r="BF151" i="7"/>
  <c r="BF152" i="2"/>
  <c r="BF153" i="2"/>
  <c r="BF174" i="2"/>
  <c r="BF181" i="2"/>
  <c r="BF190" i="2"/>
  <c r="BF191" i="2"/>
  <c r="BF193" i="2"/>
  <c r="BF194" i="2"/>
  <c r="BF199" i="2"/>
  <c r="BF206" i="2"/>
  <c r="BF207" i="2"/>
  <c r="BF208" i="2"/>
  <c r="BF209" i="2"/>
  <c r="BF215" i="2"/>
  <c r="BF222" i="2"/>
  <c r="BF224" i="2"/>
  <c r="BF228" i="2"/>
  <c r="BF231" i="2"/>
  <c r="BF234" i="2"/>
  <c r="BF237" i="2"/>
  <c r="BF243" i="2"/>
  <c r="BF244" i="2"/>
  <c r="BF245" i="2"/>
  <c r="BF249" i="2"/>
  <c r="BF251" i="2"/>
  <c r="BF252" i="2"/>
  <c r="BF253" i="2"/>
  <c r="BF255" i="2"/>
  <c r="BF258" i="2"/>
  <c r="BF259" i="2"/>
  <c r="BF263" i="2"/>
  <c r="BF270" i="2"/>
  <c r="BF273" i="2"/>
  <c r="BF279" i="2"/>
  <c r="BF280" i="2"/>
  <c r="BF283" i="2"/>
  <c r="BF284" i="2"/>
  <c r="BF286" i="2"/>
  <c r="BF287" i="2"/>
  <c r="BF288" i="2"/>
  <c r="BF290" i="2"/>
  <c r="BF293" i="2"/>
  <c r="BF294" i="2"/>
  <c r="BF298" i="2"/>
  <c r="BF311" i="2"/>
  <c r="BF342" i="2"/>
  <c r="BF359" i="2"/>
  <c r="BF366" i="2"/>
  <c r="BF372" i="2"/>
  <c r="BF375" i="2"/>
  <c r="BF381" i="2"/>
  <c r="BF382" i="2"/>
  <c r="BF384" i="2"/>
  <c r="BF385" i="2"/>
  <c r="BF391" i="2"/>
  <c r="BF393" i="2"/>
  <c r="BF396" i="2"/>
  <c r="BF399" i="2"/>
  <c r="BF404" i="2"/>
  <c r="BF405" i="2"/>
  <c r="BF406" i="2"/>
  <c r="BF411" i="2"/>
  <c r="BF414" i="2"/>
  <c r="BF418" i="2"/>
  <c r="BF424" i="2"/>
  <c r="BF430" i="2"/>
  <c r="BF434" i="2"/>
  <c r="BF443" i="2"/>
  <c r="BF453" i="2"/>
  <c r="BF461" i="2"/>
  <c r="BF465" i="2"/>
  <c r="BF470" i="2"/>
  <c r="BK431" i="2"/>
  <c r="J431" i="2"/>
  <c r="J112" i="2" s="1"/>
  <c r="BK435" i="2"/>
  <c r="J435" i="2" s="1"/>
  <c r="J114" i="2" s="1"/>
  <c r="J131" i="3"/>
  <c r="BF140" i="3"/>
  <c r="BF150" i="3"/>
  <c r="BF157" i="3"/>
  <c r="BF178" i="3"/>
  <c r="BF184" i="3"/>
  <c r="BF190" i="3"/>
  <c r="BF206" i="3"/>
  <c r="BF224" i="3"/>
  <c r="BF235" i="3"/>
  <c r="BF240" i="3"/>
  <c r="BF242" i="3"/>
  <c r="BF253" i="3"/>
  <c r="BF273" i="3"/>
  <c r="BF278" i="3"/>
  <c r="BF290" i="3"/>
  <c r="BF298" i="3"/>
  <c r="BF306" i="3"/>
  <c r="BF353" i="3"/>
  <c r="BF357" i="3"/>
  <c r="BF358" i="3"/>
  <c r="BF361" i="3"/>
  <c r="BF368" i="3"/>
  <c r="BF375" i="3"/>
  <c r="BF377" i="3"/>
  <c r="J90" i="4"/>
  <c r="BF140" i="4"/>
  <c r="BF143" i="4"/>
  <c r="BF145" i="4"/>
  <c r="BF149" i="4"/>
  <c r="BF150" i="4"/>
  <c r="BF152" i="4"/>
  <c r="BF155" i="4"/>
  <c r="BK144" i="4"/>
  <c r="J144" i="4" s="1"/>
  <c r="J101" i="4" s="1"/>
  <c r="F132" i="5"/>
  <c r="BF139" i="5"/>
  <c r="BF144" i="5"/>
  <c r="BF153" i="5"/>
  <c r="BF156" i="5"/>
  <c r="BF157" i="5"/>
  <c r="BF159" i="5"/>
  <c r="BF163" i="5"/>
  <c r="BF145" i="6"/>
  <c r="BF153" i="6"/>
  <c r="BF157" i="6"/>
  <c r="BF162" i="6"/>
  <c r="BF164" i="6"/>
  <c r="BF167" i="6"/>
  <c r="BF168" i="6"/>
  <c r="BF173" i="6"/>
  <c r="BF179" i="6"/>
  <c r="BF184" i="6"/>
  <c r="BF204" i="6"/>
  <c r="BF219" i="6"/>
  <c r="BF225" i="6"/>
  <c r="BF227" i="6"/>
  <c r="BF228" i="6"/>
  <c r="BF242" i="6"/>
  <c r="BF247" i="6"/>
  <c r="BF248" i="6"/>
  <c r="BF254" i="6"/>
  <c r="E120" i="7"/>
  <c r="BF145" i="7"/>
  <c r="BF153" i="7"/>
  <c r="BF156" i="7"/>
  <c r="BF158" i="7"/>
  <c r="BF151" i="2"/>
  <c r="BF154" i="2"/>
  <c r="BF158" i="2"/>
  <c r="BF159" i="2"/>
  <c r="BF163" i="2"/>
  <c r="BF167" i="2"/>
  <c r="BF169" i="2"/>
  <c r="BF171" i="2"/>
  <c r="BF176" i="2"/>
  <c r="BF177" i="2"/>
  <c r="BF188" i="2"/>
  <c r="BF195" i="2"/>
  <c r="BF196" i="2"/>
  <c r="BF202" i="2"/>
  <c r="BF227" i="2"/>
  <c r="BF229" i="2"/>
  <c r="BF235" i="2"/>
  <c r="BF236" i="2"/>
  <c r="BF238" i="2"/>
  <c r="BF239" i="2"/>
  <c r="BF242" i="2"/>
  <c r="BF250" i="2"/>
  <c r="BF254" i="2"/>
  <c r="BF264" i="2"/>
  <c r="BF265" i="2"/>
  <c r="BF268" i="2"/>
  <c r="BF269" i="2"/>
  <c r="BF271" i="2"/>
  <c r="BF272" i="2"/>
  <c r="BF274" i="2"/>
  <c r="BF275" i="2"/>
  <c r="BF281" i="2"/>
  <c r="BF282" i="2"/>
  <c r="BF291" i="2"/>
  <c r="BF295" i="2"/>
  <c r="BF305" i="2"/>
  <c r="BF330" i="2"/>
  <c r="BF336" i="2"/>
  <c r="BF340" i="2"/>
  <c r="BF346" i="2"/>
  <c r="BF349" i="2"/>
  <c r="BF351" i="2"/>
  <c r="BF353" i="2"/>
  <c r="BF361" i="2"/>
  <c r="BF367" i="2"/>
  <c r="BF369" i="2"/>
  <c r="BF370" i="2"/>
  <c r="BF379" i="2"/>
  <c r="BF383" i="2"/>
  <c r="BF386" i="2"/>
  <c r="BF387" i="2"/>
  <c r="BF390" i="2"/>
  <c r="BF392" i="2"/>
  <c r="BF400" i="2"/>
  <c r="BF412" i="2"/>
  <c r="BF421" i="2"/>
  <c r="BF436" i="2"/>
  <c r="BF447" i="2"/>
  <c r="BF455" i="2"/>
  <c r="BF457" i="2"/>
  <c r="BF458" i="2"/>
  <c r="BF144" i="3"/>
  <c r="BF163" i="3"/>
  <c r="BF164" i="3"/>
  <c r="BF180" i="3"/>
  <c r="BF182" i="3"/>
  <c r="BF189" i="3"/>
  <c r="BF194" i="3"/>
  <c r="BF208" i="3"/>
  <c r="BF214" i="3"/>
  <c r="BF221" i="3"/>
  <c r="BF228" i="3"/>
  <c r="BF230" i="3"/>
  <c r="BF247" i="3"/>
  <c r="BF304" i="3"/>
  <c r="BF321" i="3"/>
  <c r="BF341" i="3"/>
  <c r="BF352" i="3"/>
  <c r="BF356" i="3"/>
  <c r="BF360" i="3"/>
  <c r="BF363" i="3"/>
  <c r="BF364" i="3"/>
  <c r="BF365" i="3"/>
  <c r="BF370" i="3"/>
  <c r="BF374" i="3"/>
  <c r="BK376" i="3"/>
  <c r="J376" i="3" s="1"/>
  <c r="J107" i="3" s="1"/>
  <c r="F93" i="4"/>
  <c r="BF139" i="4"/>
  <c r="BF141" i="4"/>
  <c r="BK142" i="4"/>
  <c r="J142" i="4"/>
  <c r="J100" i="4" s="1"/>
  <c r="E86" i="5"/>
  <c r="BF152" i="5"/>
  <c r="BF155" i="5"/>
  <c r="BF162" i="5"/>
  <c r="BF168" i="5"/>
  <c r="J127" i="6"/>
  <c r="F130" i="6"/>
  <c r="BF137" i="6"/>
  <c r="BF139" i="6"/>
  <c r="BF161" i="6"/>
  <c r="BF170" i="6"/>
  <c r="BF189" i="6"/>
  <c r="BF213" i="6"/>
  <c r="BF217" i="6"/>
  <c r="BF220" i="6"/>
  <c r="BF221" i="6"/>
  <c r="BF223" i="6"/>
  <c r="BF251" i="6"/>
  <c r="BF252" i="6"/>
  <c r="BK253" i="6"/>
  <c r="J253" i="6" s="1"/>
  <c r="J103" i="6" s="1"/>
  <c r="J31" i="6" s="1"/>
  <c r="F93" i="7"/>
  <c r="BF140" i="7"/>
  <c r="BF141" i="7"/>
  <c r="BF152" i="7"/>
  <c r="BF160" i="7"/>
  <c r="BF162" i="7"/>
  <c r="BF163" i="7"/>
  <c r="BF164" i="7"/>
  <c r="BF165" i="7"/>
  <c r="BF166" i="7"/>
  <c r="BF168" i="7"/>
  <c r="BF171" i="7"/>
  <c r="BF178" i="7"/>
  <c r="BF180" i="7"/>
  <c r="BF181" i="7"/>
  <c r="BF182" i="7"/>
  <c r="BF183" i="7"/>
  <c r="F93" i="3"/>
  <c r="BF168" i="3"/>
  <c r="BF198" i="3"/>
  <c r="BF200" i="3"/>
  <c r="BF219" i="3"/>
  <c r="BF259" i="3"/>
  <c r="BF263" i="3"/>
  <c r="BF267" i="3"/>
  <c r="BF271" i="3"/>
  <c r="BF292" i="3"/>
  <c r="BF293" i="3"/>
  <c r="BF307" i="3"/>
  <c r="BF312" i="3"/>
  <c r="BF327" i="3"/>
  <c r="BF343" i="3"/>
  <c r="BF349" i="3"/>
  <c r="BF354" i="3"/>
  <c r="BF355" i="3"/>
  <c r="BF359" i="3"/>
  <c r="BF362" i="3"/>
  <c r="E86" i="4"/>
  <c r="BF151" i="4"/>
  <c r="BF154" i="4"/>
  <c r="BF156" i="4"/>
  <c r="BF138" i="5"/>
  <c r="BF140" i="5"/>
  <c r="BF142" i="5"/>
  <c r="BF148" i="5"/>
  <c r="BF170" i="5"/>
  <c r="BF173" i="5"/>
  <c r="E86" i="6"/>
  <c r="BF136" i="6"/>
  <c r="BF138" i="6"/>
  <c r="BF174" i="6"/>
  <c r="BF208" i="6"/>
  <c r="BF226" i="6"/>
  <c r="BF232" i="6"/>
  <c r="BF250" i="6"/>
  <c r="BF134" i="7"/>
  <c r="BF135" i="7"/>
  <c r="BF136" i="7"/>
  <c r="BF138" i="7"/>
  <c r="BF139" i="7"/>
  <c r="BF142" i="7"/>
  <c r="BF143" i="7"/>
  <c r="BF146" i="7"/>
  <c r="BF149" i="7"/>
  <c r="BF154" i="7"/>
  <c r="BF155" i="7"/>
  <c r="BF161" i="7"/>
  <c r="BF167" i="7"/>
  <c r="BF169" i="7"/>
  <c r="BF170" i="7"/>
  <c r="BF172" i="7"/>
  <c r="BF173" i="7"/>
  <c r="BF174" i="7"/>
  <c r="BF175" i="7"/>
  <c r="BF176" i="7"/>
  <c r="BF177" i="7"/>
  <c r="BF179" i="7"/>
  <c r="BF184" i="7"/>
  <c r="BF185" i="7"/>
  <c r="BF187" i="7"/>
  <c r="BF188" i="7"/>
  <c r="BF189" i="7"/>
  <c r="BF190" i="7"/>
  <c r="BF191" i="7"/>
  <c r="BF192" i="7"/>
  <c r="BF193" i="7"/>
  <c r="BF194" i="7"/>
  <c r="F36" i="2"/>
  <c r="AZ97" i="1" s="1"/>
  <c r="F39" i="5"/>
  <c r="BC100" i="1" s="1"/>
  <c r="F38" i="5"/>
  <c r="BB100" i="1" s="1"/>
  <c r="F39" i="2"/>
  <c r="BC97" i="1" s="1"/>
  <c r="F39" i="6"/>
  <c r="BC101" i="1" s="1"/>
  <c r="F40" i="6"/>
  <c r="BD101" i="1" s="1"/>
  <c r="F38" i="2"/>
  <c r="BB97" i="1" s="1"/>
  <c r="AV100" i="1"/>
  <c r="F40" i="2"/>
  <c r="BD97" i="1" s="1"/>
  <c r="F38" i="6"/>
  <c r="BB101" i="1" s="1"/>
  <c r="AV98" i="1"/>
  <c r="AV99" i="1"/>
  <c r="F40" i="4"/>
  <c r="BD99" i="1" s="1"/>
  <c r="F36" i="5"/>
  <c r="AZ100" i="1" s="1"/>
  <c r="AV101" i="1"/>
  <c r="F40" i="7"/>
  <c r="BD102" i="1" s="1"/>
  <c r="F40" i="5"/>
  <c r="BD100" i="1" s="1"/>
  <c r="F39" i="7"/>
  <c r="BC102" i="1" s="1"/>
  <c r="F40" i="3"/>
  <c r="BD98" i="1" s="1"/>
  <c r="F39" i="4"/>
  <c r="BC99" i="1" s="1"/>
  <c r="F36" i="6"/>
  <c r="AZ101" i="1" s="1"/>
  <c r="F38" i="3"/>
  <c r="BB98" i="1" s="1"/>
  <c r="J36" i="7"/>
  <c r="AV102" i="1" s="1"/>
  <c r="F36" i="3"/>
  <c r="AZ98" i="1" s="1"/>
  <c r="F38" i="4"/>
  <c r="BB99" i="1" s="1"/>
  <c r="F38" i="7"/>
  <c r="BB102" i="1" s="1"/>
  <c r="F36" i="4"/>
  <c r="AZ99" i="1" s="1"/>
  <c r="AV97" i="1"/>
  <c r="F39" i="3"/>
  <c r="BC98" i="1" s="1"/>
  <c r="F36" i="7"/>
  <c r="AZ102" i="1" s="1"/>
  <c r="P313" i="3" l="1"/>
  <c r="R313" i="3"/>
  <c r="T131" i="7"/>
  <c r="T130" i="7" s="1"/>
  <c r="R134" i="6"/>
  <c r="R133" i="6" s="1"/>
  <c r="T160" i="5"/>
  <c r="P136" i="5"/>
  <c r="P135" i="5" s="1"/>
  <c r="AU100" i="1" s="1"/>
  <c r="R133" i="4"/>
  <c r="P437" i="2"/>
  <c r="P131" i="7"/>
  <c r="P130" i="7"/>
  <c r="AU102" i="1"/>
  <c r="T134" i="6"/>
  <c r="T133" i="6" s="1"/>
  <c r="T133" i="4"/>
  <c r="R437" i="2"/>
  <c r="R148" i="2" s="1"/>
  <c r="R136" i="5"/>
  <c r="R376" i="2"/>
  <c r="P134" i="6"/>
  <c r="P133" i="6"/>
  <c r="AU101" i="1"/>
  <c r="R160" i="5"/>
  <c r="P376" i="2"/>
  <c r="P149" i="2"/>
  <c r="P148" i="2"/>
  <c r="AU97" i="1" s="1"/>
  <c r="R149" i="2"/>
  <c r="T138" i="3"/>
  <c r="P160" i="5"/>
  <c r="BK134" i="4"/>
  <c r="J134" i="4" s="1"/>
  <c r="J98" i="4" s="1"/>
  <c r="T437" i="2"/>
  <c r="T313" i="3"/>
  <c r="BK138" i="3"/>
  <c r="R131" i="7"/>
  <c r="R130" i="7" s="1"/>
  <c r="T136" i="5"/>
  <c r="BK131" i="7"/>
  <c r="J131" i="7" s="1"/>
  <c r="J98" i="7" s="1"/>
  <c r="R138" i="3"/>
  <c r="R137" i="3" s="1"/>
  <c r="P138" i="3"/>
  <c r="P137" i="3" s="1"/>
  <c r="AU98" i="1" s="1"/>
  <c r="T149" i="2"/>
  <c r="P133" i="4"/>
  <c r="AU99" i="1"/>
  <c r="BK437" i="2"/>
  <c r="J437" i="2" s="1"/>
  <c r="J115" i="2" s="1"/>
  <c r="BK376" i="2"/>
  <c r="J376" i="2"/>
  <c r="J105" i="2" s="1"/>
  <c r="J438" i="2"/>
  <c r="J116" i="2" s="1"/>
  <c r="J139" i="3"/>
  <c r="J99" i="3" s="1"/>
  <c r="BK313" i="3"/>
  <c r="J313" i="3" s="1"/>
  <c r="J104" i="3" s="1"/>
  <c r="J32" i="3" s="1"/>
  <c r="BK146" i="4"/>
  <c r="J146" i="4" s="1"/>
  <c r="J102" i="4" s="1"/>
  <c r="BK160" i="5"/>
  <c r="J160" i="5" s="1"/>
  <c r="J102" i="5" s="1"/>
  <c r="J150" i="2"/>
  <c r="J99" i="2" s="1"/>
  <c r="BK134" i="6"/>
  <c r="J134" i="6"/>
  <c r="J98" i="6"/>
  <c r="J135" i="4"/>
  <c r="J99" i="4" s="1"/>
  <c r="BK136" i="5"/>
  <c r="J136" i="5"/>
  <c r="J98" i="5"/>
  <c r="J132" i="7"/>
  <c r="J99" i="7" s="1"/>
  <c r="BB96" i="1"/>
  <c r="W36" i="1" s="1"/>
  <c r="BC96" i="1"/>
  <c r="AY96" i="1" s="1"/>
  <c r="AZ96" i="1"/>
  <c r="BD96" i="1"/>
  <c r="W38" i="1" s="1"/>
  <c r="J138" i="3" l="1"/>
  <c r="J98" i="3" s="1"/>
  <c r="T135" i="5"/>
  <c r="AK29" i="1"/>
  <c r="T148" i="2"/>
  <c r="T137" i="3"/>
  <c r="R135" i="5"/>
  <c r="BK149" i="2"/>
  <c r="J149" i="2" s="1"/>
  <c r="J98" i="2" s="1"/>
  <c r="BK133" i="4"/>
  <c r="J97" i="4" s="1"/>
  <c r="J30" i="4" s="1"/>
  <c r="BK135" i="5"/>
  <c r="J135" i="5" s="1"/>
  <c r="J97" i="5" s="1"/>
  <c r="J30" i="5" s="1"/>
  <c r="BK137" i="3"/>
  <c r="BK133" i="6"/>
  <c r="J133" i="6" s="1"/>
  <c r="J97" i="6" s="1"/>
  <c r="J30" i="6" s="1"/>
  <c r="BK130" i="7"/>
  <c r="J130" i="7"/>
  <c r="J97" i="7"/>
  <c r="J30" i="7" s="1"/>
  <c r="F37" i="7" s="1"/>
  <c r="J37" i="7" s="1"/>
  <c r="AU96" i="1"/>
  <c r="W37" i="1"/>
  <c r="AX96" i="1"/>
  <c r="AV96" i="1"/>
  <c r="J137" i="3" l="1"/>
  <c r="J97" i="3" s="1"/>
  <c r="J30" i="3" s="1"/>
  <c r="J33" i="6"/>
  <c r="F37" i="6"/>
  <c r="J37" i="6" s="1"/>
  <c r="J33" i="4"/>
  <c r="F37" i="4"/>
  <c r="J37" i="4" s="1"/>
  <c r="J33" i="5"/>
  <c r="F37" i="5"/>
  <c r="J37" i="5" s="1"/>
  <c r="BK148" i="2"/>
  <c r="J148" i="2"/>
  <c r="J97" i="2"/>
  <c r="J30" i="2" s="1"/>
  <c r="J114" i="5"/>
  <c r="BF114" i="5" s="1"/>
  <c r="J112" i="6"/>
  <c r="BF112" i="6"/>
  <c r="J33" i="3" l="1"/>
  <c r="F37" i="3"/>
  <c r="J37" i="3" s="1"/>
  <c r="F37" i="2"/>
  <c r="J33" i="2"/>
  <c r="BA100" i="1"/>
  <c r="BA101" i="1"/>
  <c r="AW101" i="1"/>
  <c r="AT101" i="1" s="1"/>
  <c r="J106" i="6"/>
  <c r="AG101" i="1" s="1"/>
  <c r="J116" i="3"/>
  <c r="BF116" i="3"/>
  <c r="J112" i="4"/>
  <c r="BF112" i="4" s="1"/>
  <c r="AW100" i="1"/>
  <c r="AT100" i="1" s="1"/>
  <c r="J108" i="5"/>
  <c r="AG100" i="1" s="1"/>
  <c r="J109" i="7"/>
  <c r="BF109" i="7" s="1"/>
  <c r="BA102" i="1" s="1"/>
  <c r="BA99" i="1" l="1"/>
  <c r="AW99" i="1"/>
  <c r="AT99" i="1" s="1"/>
  <c r="AN100" i="1"/>
  <c r="J42" i="6"/>
  <c r="J42" i="5"/>
  <c r="AN101" i="1"/>
  <c r="J103" i="7"/>
  <c r="J31" i="7" s="1"/>
  <c r="J33" i="7" s="1"/>
  <c r="AG102" i="1" s="1"/>
  <c r="J110" i="3"/>
  <c r="AG98" i="1" s="1"/>
  <c r="J114" i="6"/>
  <c r="J127" i="2"/>
  <c r="BF127" i="2"/>
  <c r="J116" i="5"/>
  <c r="AW102" i="1"/>
  <c r="AT102" i="1" s="1"/>
  <c r="J106" i="4"/>
  <c r="AG99" i="1" s="1"/>
  <c r="BA98" i="1" l="1"/>
  <c r="AW98" i="1"/>
  <c r="AT98" i="1" s="1"/>
  <c r="AN98" i="1" s="1"/>
  <c r="AN99" i="1"/>
  <c r="J42" i="4"/>
  <c r="J42" i="7"/>
  <c r="J42" i="3"/>
  <c r="AN102" i="1"/>
  <c r="J121" i="2"/>
  <c r="AG97" i="1" s="1"/>
  <c r="J114" i="4"/>
  <c r="J111" i="7"/>
  <c r="J118" i="3"/>
  <c r="BA97" i="1" l="1"/>
  <c r="BA96" i="1" s="1"/>
  <c r="AW96" i="1" s="1"/>
  <c r="AK35" i="1" s="1"/>
  <c r="J37" i="2"/>
  <c r="AW97" i="1" s="1"/>
  <c r="AT97" i="1" s="1"/>
  <c r="AN97" i="1" s="1"/>
  <c r="AG96" i="1"/>
  <c r="AG108" i="1" s="1"/>
  <c r="CD108" i="1" s="1"/>
  <c r="J129" i="2"/>
  <c r="AT96" i="1" l="1"/>
  <c r="AN96" i="1" s="1"/>
  <c r="W35" i="1"/>
  <c r="J42" i="2"/>
  <c r="AG105" i="1"/>
  <c r="AV105" i="1" s="1"/>
  <c r="BY105" i="1" s="1"/>
  <c r="AV108" i="1"/>
  <c r="BY108" i="1" s="1"/>
  <c r="AK27" i="1"/>
  <c r="AG106" i="1"/>
  <c r="AV106" i="1" s="1"/>
  <c r="BY106" i="1" s="1"/>
  <c r="AG107" i="1"/>
  <c r="CD107" i="1" s="1"/>
  <c r="CD105" i="1" l="1"/>
  <c r="CD106" i="1"/>
  <c r="AN108" i="1"/>
  <c r="AV107" i="1"/>
  <c r="BY107" i="1" s="1"/>
  <c r="AN105" i="1"/>
  <c r="AN106" i="1"/>
  <c r="AG104" i="1"/>
  <c r="AK28" i="1" s="1"/>
  <c r="AK31" i="1" s="1"/>
  <c r="W34" i="1" l="1"/>
  <c r="AK34" i="1"/>
  <c r="AN107" i="1"/>
  <c r="AN104" i="1" s="1"/>
  <c r="AN110" i="1" s="1"/>
  <c r="AG110" i="1"/>
  <c r="AK40" i="1" l="1"/>
</calcChain>
</file>

<file path=xl/sharedStrings.xml><?xml version="1.0" encoding="utf-8"?>
<sst xmlns="http://schemas.openxmlformats.org/spreadsheetml/2006/main" count="10615" uniqueCount="1789">
  <si>
    <t>Export Komplet</t>
  </si>
  <si>
    <t/>
  </si>
  <si>
    <t>2.0</t>
  </si>
  <si>
    <t>False</t>
  </si>
  <si>
    <t>{22fede01-4638-4f0a-86a1-9ee58659c792}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</si>
  <si>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</si>
  <si>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</si>
  <si>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</si>
  <si>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</si>
  <si>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</si>
  <si>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</si>
  <si>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</si>
  <si>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</si>
  <si>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</si>
  <si>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</si>
  <si>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Areálu ZŠ s materskou školou Spartakovská v Trnave</t>
  </si>
  <si>
    <t>JKSO:</t>
  </si>
  <si>
    <t>KS:</t>
  </si>
  <si>
    <t>Miesto:</t>
  </si>
  <si>
    <t xml:space="preserve"> </t>
  </si>
  <si>
    <t>Dátum:</t>
  </si>
  <si>
    <t>31. 3. 2021</t>
  </si>
  <si>
    <t>Objednávateľ:</t>
  </si>
  <si>
    <t>IČO:</t>
  </si>
  <si>
    <t>Mesto Trnava</t>
  </si>
  <si>
    <t>IČ DPH:</t>
  </si>
  <si>
    <t>Zhotoviteľ:</t>
  </si>
  <si>
    <t>Vyplň údaj</t>
  </si>
  <si>
    <t>Projektant:</t>
  </si>
  <si>
    <t>Ing. Ivana Štigová Kučírková, MSc.</t>
  </si>
  <si>
    <t>True</t>
  </si>
  <si>
    <t>Spracovateľ:</t>
  </si>
  <si>
    <t>Rosoft, s.r.o.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</si>
  <si>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</si>
  <si>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</si>
  <si>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</si>
  <si>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</si>
  <si>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</si>
  <si>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</si>
  <si>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</si>
  <si>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</si>
  <si>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</si>
  <si>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</si>
  <si>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</si>
  <si>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</si>
  <si>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</si>
  <si>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</si>
  <si>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</si>
  <si>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</si>
  <si>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</si>
  <si>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</si>
  <si>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</si>
  <si>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</si>
  <si>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</si>
  <si>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</si>
  <si>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</si>
  <si>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</si>
  <si>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</si>
  <si>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</si>
  <si>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</si>
  <si>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</si>
  <si>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</si>
  <si>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</si>
  <si>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</si>
  <si>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</si>
  <si>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</si>
  <si>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</si>
  <si>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</si>
  <si>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</si>
  <si>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</si>
  <si>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</si>
  <si>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</si>
  <si>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</si>
  <si>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</si>
  <si>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</si>
  <si>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</si>
  <si>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</si>
  <si>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</si>
  <si>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</si>
  <si>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</si>
  <si>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</si>
  <si>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</si>
  <si>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Krajinná architektúra</t>
  </si>
  <si>
    <t>STA</t>
  </si>
  <si>
    <t>1</t>
  </si>
  <si>
    <t>{2eb701c1-f11f-4b62-9dea-33a5d3860847}</t>
  </si>
  <si>
    <t>SO 02</t>
  </si>
  <si>
    <t>Multifunkčné športové ihriská</t>
  </si>
  <si>
    <t>{e8ae945b-b80f-42e9-8db3-faf1f828f7d1}</t>
  </si>
  <si>
    <t>SO 03</t>
  </si>
  <si>
    <t>Rekonštrukcia detského ihriska</t>
  </si>
  <si>
    <t>{cbfe3e91-1fd0-428b-9886-7fd5f8ecabf1}</t>
  </si>
  <si>
    <t>SO 04</t>
  </si>
  <si>
    <t>Areálové oplotenie</t>
  </si>
  <si>
    <t>{8ccf5c4e-4d1e-4a25-a717-d59a9914198b}</t>
  </si>
  <si>
    <t>SO 05</t>
  </si>
  <si>
    <t>Areálové spevnené plochy a parkoviská</t>
  </si>
  <si>
    <t>{7394210e-3d8d-41f9-b6ac-276537c10b25}</t>
  </si>
  <si>
    <t>SO 06</t>
  </si>
  <si>
    <t>Vonkajšie osvetlenie</t>
  </si>
  <si>
    <t>{d9b89c6f-1ced-43be-8463-de35b17ffe85}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</si>
  <si>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</si>
  <si>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</si>
  <si>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</si>
  <si>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</si>
  <si>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</si>
  <si>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</si>
  <si>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</si>
  <si>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</si>
  <si>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</si>
  <si>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</si>
  <si>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</si>
  <si>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SO 01 - Krajinná architektúra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</si>
  <si>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</si>
  <si>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</si>
  <si>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</si>
  <si>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</si>
  <si>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</si>
  <si>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</si>
  <si>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</si>
  <si>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</si>
  <si>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6 - Úpravy povrchov, podlahy, osadenie</t>
  </si>
  <si>
    <t xml:space="preserve">    D3 - Ostatný materiál</t>
  </si>
  <si>
    <t xml:space="preserve">    D2 - Rastlinný materiál</t>
  </si>
  <si>
    <t xml:space="preserve">    5 - Komunikácie</t>
  </si>
  <si>
    <t xml:space="preserve">    9 - Ostatné konštrukcie a práce-búranie</t>
  </si>
  <si>
    <t xml:space="preserve">    98 - Montáž ostatných strojov a zariadení</t>
  </si>
  <si>
    <t xml:space="preserve">      98.1 - Postrekovače a príslušenstvo</t>
  </si>
  <si>
    <t xml:space="preserve">      98.2 - Kvapková závlaha</t>
  </si>
  <si>
    <t xml:space="preserve">      98.3 - Ovládací systém</t>
  </si>
  <si>
    <t xml:space="preserve">      98.4 - Potrubie a tvarovky</t>
  </si>
  <si>
    <t xml:space="preserve">      98.5 - Uzatváracie armatury a ventilové šachty</t>
  </si>
  <si>
    <t xml:space="preserve">      98.7 - Zemné práce</t>
  </si>
  <si>
    <t xml:space="preserve">      98.8 - Ostatné</t>
  </si>
  <si>
    <t xml:space="preserve">    99 - Presun hmôt HSV</t>
  </si>
  <si>
    <t xml:space="preserve">    OST - Ostatné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</si>
  <si>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</si>
  <si>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</si>
  <si>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</si>
  <si>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</si>
  <si>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</si>
  <si>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</si>
  <si>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</si>
  <si>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</si>
  <si>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</si>
  <si>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</si>
  <si>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</si>
  <si>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</si>
  <si>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</si>
  <si>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</si>
  <si>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</si>
  <si>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</si>
  <si>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</si>
  <si>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</si>
  <si>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</si>
  <si>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</si>
  <si>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</si>
  <si>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</si>
  <si>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</si>
  <si>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</si>
  <si>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</si>
  <si>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</si>
  <si>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</si>
  <si>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</si>
  <si>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</si>
  <si>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</si>
  <si>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</si>
  <si>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112101111r</t>
  </si>
  <si>
    <t>Vyrúbanie stromu vo svahu do 1:5 priem. kmeňa do 200 mm, vrátane odstránenia pňa a koreňov a likvidácie</t>
  </si>
  <si>
    <t>ks</t>
  </si>
  <si>
    <t>4</t>
  </si>
  <si>
    <t>-2092767912</t>
  </si>
  <si>
    <t>113106121</t>
  </si>
  <si>
    <t>Rozoberanie dlažby, z betónových alebo kamenin. dlaždíc, dosiek alebo tvaroviek-nedeštruktívne pre opätovné použitie</t>
  </si>
  <si>
    <t>m2</t>
  </si>
  <si>
    <t>519396666</t>
  </si>
  <si>
    <t>3</t>
  </si>
  <si>
    <t>113107132</t>
  </si>
  <si>
    <t>Odstránenie krytu v ploche do 200 m2 z betónu prostého, hr. vrstvy 150 do 300 mm,  -0,50000t</t>
  </si>
  <si>
    <t>836075082</t>
  </si>
  <si>
    <t>113307112</t>
  </si>
  <si>
    <t>Odstránenie podkladu v ploche do 200 m2 z kameniva ťaženého, hr.100- 200mm,  -0,24000t</t>
  </si>
  <si>
    <t>1269137740</t>
  </si>
  <si>
    <t>5</t>
  </si>
  <si>
    <t>131201102</t>
  </si>
  <si>
    <t>Výkop nezapaženej jamy v hornine 3, nad 100 do 1000 m3</t>
  </si>
  <si>
    <t>m3</t>
  </si>
  <si>
    <t>593952436</t>
  </si>
  <si>
    <t>6</t>
  </si>
  <si>
    <t>131201109</t>
  </si>
  <si>
    <t>Hĺbenie nezapažených jám a zárezov. Príplatok za lepivosť horniny 3</t>
  </si>
  <si>
    <t>7</t>
  </si>
  <si>
    <t>162201102</t>
  </si>
  <si>
    <t>Vodorovné premiestnenie výkopku z horniny 1-4 nad 20-50m</t>
  </si>
  <si>
    <t>-1532968721</t>
  </si>
  <si>
    <t>8</t>
  </si>
  <si>
    <t>171201101</t>
  </si>
  <si>
    <t>Uloženie sypaniny do násypov s rozprestretím sypaniny vo vrstvách a s hrubým urovnaním nezhutnených</t>
  </si>
  <si>
    <t>1497561978</t>
  </si>
  <si>
    <t>9</t>
  </si>
  <si>
    <t>174101102</t>
  </si>
  <si>
    <t>Zásyp sypaninou v uzavretých priestoroch s urovnaním povrchu zásypu</t>
  </si>
  <si>
    <t>106222717</t>
  </si>
  <si>
    <t>VV</t>
  </si>
  <si>
    <t>"SO 1.11 -pri sokli</t>
  </si>
  <si>
    <t>0,55*0,15*(32,7+2,8)</t>
  </si>
  <si>
    <t>Súčet</t>
  </si>
  <si>
    <t>10</t>
  </si>
  <si>
    <t>M</t>
  </si>
  <si>
    <t>583410003000</t>
  </si>
  <si>
    <t>Kamenivo drvené hrubé frakcia 16-32 mm, STN EN 13043</t>
  </si>
  <si>
    <t>t</t>
  </si>
  <si>
    <t>1375259833</t>
  </si>
  <si>
    <t>"SO 1.11</t>
  </si>
  <si>
    <t>0,55*0,15*(32,7+2,8)*1,9</t>
  </si>
  <si>
    <t>11</t>
  </si>
  <si>
    <t>180402111r</t>
  </si>
  <si>
    <t>Pokládka vegetačných kobercov -strešná záhrada</t>
  </si>
  <si>
    <t>-2111864110</t>
  </si>
  <si>
    <t>12</t>
  </si>
  <si>
    <t>693410003530r</t>
  </si>
  <si>
    <t>Koberce z rozchodníkmi, biorozložiteľný vegetačný kryt zelenej strechy,</t>
  </si>
  <si>
    <t>-1215207280</t>
  </si>
  <si>
    <t>13</t>
  </si>
  <si>
    <t>181 30-1117</t>
  </si>
  <si>
    <t>Rozprestretie ornice, sklon do 1:5 nad 500 m2 hr. do 50 cm</t>
  </si>
  <si>
    <t>4387+120</t>
  </si>
  <si>
    <t>14</t>
  </si>
  <si>
    <t>18110-1102</t>
  </si>
  <si>
    <t>Úprava pláne v zárezoch v horn. tr. 1-4 so zhutnením</t>
  </si>
  <si>
    <t>15</t>
  </si>
  <si>
    <t>000000001</t>
  </si>
  <si>
    <t>Bezburinná ornica (doporučujem nahradiť kompostom)</t>
  </si>
  <si>
    <t>312+0,4*120</t>
  </si>
  <si>
    <t>16</t>
  </si>
  <si>
    <t>1804061115</t>
  </si>
  <si>
    <t>Založenie trávnika parkového mačinovaním v rovine alebo na svahu do 1:5</t>
  </si>
  <si>
    <t>17</t>
  </si>
  <si>
    <t>00572112005</t>
  </si>
  <si>
    <t>Osivá tráv a bylín - semená nízkej kvetinovej xerofitnej lúčnej zmesi</t>
  </si>
  <si>
    <t>18</t>
  </si>
  <si>
    <t>181101121</t>
  </si>
  <si>
    <t>Hrubé urovnanie terénu</t>
  </si>
  <si>
    <t>19</t>
  </si>
  <si>
    <t>183101111.S</t>
  </si>
  <si>
    <t>Hĺbenie jamky v rovine alebo na svahu do 1:5, objem do 0,01 m3</t>
  </si>
  <si>
    <t>-785603188</t>
  </si>
  <si>
    <t>"trvalky</t>
  </si>
  <si>
    <t>1355</t>
  </si>
  <si>
    <t>183101114</t>
  </si>
  <si>
    <t>Hĺbenie jamky v rovine alebo na svahu do 1:5, objem nad 0,05 do 0,125 m3</t>
  </si>
  <si>
    <t>22</t>
  </si>
  <si>
    <t>"stromy + kriky</t>
  </si>
  <si>
    <t>61-36</t>
  </si>
  <si>
    <t>"do kvetinacov</t>
  </si>
  <si>
    <t>5+2+3+3</t>
  </si>
  <si>
    <t>21</t>
  </si>
  <si>
    <t>183101121</t>
  </si>
  <si>
    <t>Hĺbenie jamky v rovine alebo na svahu do 1:5, objem nad 0,40 do 1,00 m3</t>
  </si>
  <si>
    <t>24</t>
  </si>
  <si>
    <t>183204112.S</t>
  </si>
  <si>
    <t>Výsadba kvetín do pripravovanej pôdy so zaliatím s jednoduchými koreňami trvaliek</t>
  </si>
  <si>
    <t>-1313674478</t>
  </si>
  <si>
    <t>5630</t>
  </si>
  <si>
    <t>23</t>
  </si>
  <si>
    <t>183205112</t>
  </si>
  <si>
    <t>Založenie záhonu na svahu nad 1:5 do 1:2 rovine alebo na svahu do 1:5 v hornine 3</t>
  </si>
  <si>
    <t>833623897</t>
  </si>
  <si>
    <t>183403113</t>
  </si>
  <si>
    <t>Obrobenie pôdy frézovaním v rovine alebo na svahu do 1:5</t>
  </si>
  <si>
    <t>28</t>
  </si>
  <si>
    <t>25</t>
  </si>
  <si>
    <t>183403114</t>
  </si>
  <si>
    <t>Obrobenie pôdy kultivátorovaním v rovine alebo na svahu do 1:5 - Rekultivácia pôdy</t>
  </si>
  <si>
    <t>30</t>
  </si>
  <si>
    <t>26</t>
  </si>
  <si>
    <t>183403153</t>
  </si>
  <si>
    <t>Obrobenie pôdy hrabaním v rovine alebo na svahu do 1:5</t>
  </si>
  <si>
    <t>1992411015</t>
  </si>
  <si>
    <t>27</t>
  </si>
  <si>
    <t>184102111</t>
  </si>
  <si>
    <t>Výsadba dreviny s balom v rovine alebo na svahu do 1:5, priemer balu nad 100 do 200 mm</t>
  </si>
  <si>
    <t>32</t>
  </si>
  <si>
    <t>184102116</t>
  </si>
  <si>
    <t>Výsadba dreviny s balom v rovine alebo na svahu do 1:5, priemer balu nad 600 do 800 mm</t>
  </si>
  <si>
    <t>34</t>
  </si>
  <si>
    <t>29</t>
  </si>
  <si>
    <t>184202112</t>
  </si>
  <si>
    <t>Zakotvenie dreviny troma a viac kolmi s ochranou proti poškodeniu kmeňa v mieste vzoprenia pri priemere kolov do 100 mm pri dĺžke kolov nad 2 do 3 m</t>
  </si>
  <si>
    <t>36</t>
  </si>
  <si>
    <t>05212050000</t>
  </si>
  <si>
    <t>Oporné koly drevené o dĺžke min. 2,5m</t>
  </si>
  <si>
    <t>38</t>
  </si>
  <si>
    <t>3*46</t>
  </si>
  <si>
    <t>31</t>
  </si>
  <si>
    <t>05212050001</t>
  </si>
  <si>
    <t>Uväzovací špagát</t>
  </si>
  <si>
    <t>bal.</t>
  </si>
  <si>
    <t>40</t>
  </si>
  <si>
    <t>184502114r</t>
  </si>
  <si>
    <t>Presadenie existujúcich krov, vrátane prípravy, vyzdvihnutia, ošetrenia, výkopania jamky a zasadenia</t>
  </si>
  <si>
    <t>2077294586</t>
  </si>
  <si>
    <t>33</t>
  </si>
  <si>
    <t>184502114r1</t>
  </si>
  <si>
    <t>Presadenie existujúcej dreviny - obvod do 20cm, výška 2m, vrátane prípravy, vyzdvihnutia, ošetrenia, výkopania jamky a zasadenia</t>
  </si>
  <si>
    <t>55861597</t>
  </si>
  <si>
    <t>184502114r2</t>
  </si>
  <si>
    <t>Presadenie existujúcej dreviny - obvod do 80cm, výška do 12m, vrátane prípravy, vyzdvihnutia, ošetrenia, výkopania jamky a zasadenia</t>
  </si>
  <si>
    <t>1089727443</t>
  </si>
  <si>
    <t>35</t>
  </si>
  <si>
    <t>184851111r</t>
  </si>
  <si>
    <t>Vyhnojenie dlhotrvajúcim viazložkovým hnojivom</t>
  </si>
  <si>
    <t>955108352</t>
  </si>
  <si>
    <t>184921116</t>
  </si>
  <si>
    <t>Položenie mulčovacej kôry v rovine alebo na svahu do 1:5</t>
  </si>
  <si>
    <t>42</t>
  </si>
  <si>
    <t>37</t>
  </si>
  <si>
    <t>0554100001001</t>
  </si>
  <si>
    <t>Mulčovacia kôra</t>
  </si>
  <si>
    <t>44</t>
  </si>
  <si>
    <t>1858031100</t>
  </si>
  <si>
    <t>Ošetrenie drevin na základe inventarizácie/odporúčaní uvedenych v inventarizacii</t>
  </si>
  <si>
    <t>sub</t>
  </si>
  <si>
    <t>1571331471</t>
  </si>
  <si>
    <t>39</t>
  </si>
  <si>
    <t>185803111</t>
  </si>
  <si>
    <t>Ošetrenie trávnika bez ohľadu na spôsob založenia - pokosenie so zhrabaním a odvozom zhrabkov do 20 km a zložením na svahu do 1:2</t>
  </si>
  <si>
    <t>46</t>
  </si>
  <si>
    <t>185803211</t>
  </si>
  <si>
    <t>Povalcovanie trávnika v rovine alebo na svahu do 1:5</t>
  </si>
  <si>
    <t>48</t>
  </si>
  <si>
    <t>41</t>
  </si>
  <si>
    <t>185803411</t>
  </si>
  <si>
    <t>Vyhrabanie trávnika v rovine alebo na svahu do 1:5</t>
  </si>
  <si>
    <t>50</t>
  </si>
  <si>
    <t>185804312</t>
  </si>
  <si>
    <t>Zaliatie rastlín vodou, plochy jednotlivo nad 20 m2</t>
  </si>
  <si>
    <t>52</t>
  </si>
  <si>
    <t>"pre vegetacne strechy</t>
  </si>
  <si>
    <t>1409*2*20/1000</t>
  </si>
  <si>
    <t>43</t>
  </si>
  <si>
    <t>0821100002005</t>
  </si>
  <si>
    <t>Voda pre zálievku rastlín na vzdialenosť do 6000 m</t>
  </si>
  <si>
    <t>54</t>
  </si>
  <si>
    <t>1847011117</t>
  </si>
  <si>
    <t>Výsadba zahustenej výsadby krov</t>
  </si>
  <si>
    <t>56</t>
  </si>
  <si>
    <t>198</t>
  </si>
  <si>
    <t>8*1+16*1</t>
  </si>
  <si>
    <t>Úpravy povrchov, podlahy, osadenie</t>
  </si>
  <si>
    <t>45</t>
  </si>
  <si>
    <t>631571001r</t>
  </si>
  <si>
    <t>M+D Protipožiarneho štrkového lemu ako obruby atiky aj s L-profilom na oddelenie vegetácie od štrku</t>
  </si>
  <si>
    <t>627685757</t>
  </si>
  <si>
    <t>80</t>
  </si>
  <si>
    <t>631571001r1</t>
  </si>
  <si>
    <t>Transport, zvislé premiestnenia, uloženie a rozprestretie strešného substrátu na miesto</t>
  </si>
  <si>
    <t>1098633772</t>
  </si>
  <si>
    <t>47</t>
  </si>
  <si>
    <t>283220620000</t>
  </si>
  <si>
    <t>Špeciálny substrát pre extenzívnu vegetáciu na streche</t>
  </si>
  <si>
    <t>1526734202</t>
  </si>
  <si>
    <t>D3</t>
  </si>
  <si>
    <t>Ostatný materiál</t>
  </si>
  <si>
    <t>1031100001003</t>
  </si>
  <si>
    <t>Vrchovisková rašelina 250L bal.</t>
  </si>
  <si>
    <t>58</t>
  </si>
  <si>
    <t>49</t>
  </si>
  <si>
    <t>1031100001004</t>
  </si>
  <si>
    <t>Prezretý konský hnoj (možné nahradiť granulovaným = vtedy len 25m3</t>
  </si>
  <si>
    <t>60</t>
  </si>
  <si>
    <t>1031100001005</t>
  </si>
  <si>
    <t>Kompostový substrát k výsadbe drevín a na vyvýšen záhon</t>
  </si>
  <si>
    <t>62</t>
  </si>
  <si>
    <t>D2</t>
  </si>
  <si>
    <t>Rastlinný materiál</t>
  </si>
  <si>
    <t>51</t>
  </si>
  <si>
    <t>026560001000</t>
  </si>
  <si>
    <t>Acer platanoides - javor mliečny 20/25</t>
  </si>
  <si>
    <t>64</t>
  </si>
  <si>
    <t>"vysadba podla TS !</t>
  </si>
  <si>
    <t>026560001001</t>
  </si>
  <si>
    <t>Acer campestre - javor poľný 20/25</t>
  </si>
  <si>
    <t>66</t>
  </si>
  <si>
    <t>53</t>
  </si>
  <si>
    <t>026560001002</t>
  </si>
  <si>
    <t>Acer pseudoplatanus - javor horský 20/25</t>
  </si>
  <si>
    <t>68</t>
  </si>
  <si>
    <t>026560001003</t>
  </si>
  <si>
    <t>Acer ginnala</t>
  </si>
  <si>
    <t>70</t>
  </si>
  <si>
    <t>55</t>
  </si>
  <si>
    <t>026560001004</t>
  </si>
  <si>
    <t>Castanea sativa - gaštan jedlý 20/25</t>
  </si>
  <si>
    <t>72</t>
  </si>
  <si>
    <t>026560001005</t>
  </si>
  <si>
    <t>Quercus cerris - dub cérový 20/25</t>
  </si>
  <si>
    <t>74</t>
  </si>
  <si>
    <t>57</t>
  </si>
  <si>
    <t>026560001006</t>
  </si>
  <si>
    <t>Quercus robur - dub letný 20/25</t>
  </si>
  <si>
    <t>76</t>
  </si>
  <si>
    <t>026560001007</t>
  </si>
  <si>
    <t>Quercus petraea - dub zimný 20/25</t>
  </si>
  <si>
    <t>78</t>
  </si>
  <si>
    <t>59</t>
  </si>
  <si>
    <t>026530003001</t>
  </si>
  <si>
    <t>Tilia tomentosa - lipa plstnatá 20/25</t>
  </si>
  <si>
    <t>026520002401</t>
  </si>
  <si>
    <t>Juglans regia - orech kráľovský 20/25</t>
  </si>
  <si>
    <t>82</t>
  </si>
  <si>
    <t>61</t>
  </si>
  <si>
    <t>026520002200</t>
  </si>
  <si>
    <t>Morus alba - moruša biela 20/25</t>
  </si>
  <si>
    <t>84</t>
  </si>
  <si>
    <t>026630001708</t>
  </si>
  <si>
    <t>Morus nigra 'Trnaviensis' - moruša čierna trnavská</t>
  </si>
  <si>
    <t>86</t>
  </si>
  <si>
    <t>63</t>
  </si>
  <si>
    <t>026630001709</t>
  </si>
  <si>
    <t>Malus domestica - jabloň domáca (zmes krajových odrôd)</t>
  </si>
  <si>
    <t>88</t>
  </si>
  <si>
    <t>026630001712</t>
  </si>
  <si>
    <t>Pyrus communis - hruška obyčajná (zmes krajových odrôd)</t>
  </si>
  <si>
    <t>90</t>
  </si>
  <si>
    <t>65</t>
  </si>
  <si>
    <t>026630001713</t>
  </si>
  <si>
    <t>Sorbus domestica - jarabina oskorušová</t>
  </si>
  <si>
    <t>92</t>
  </si>
  <si>
    <t>026630001714</t>
  </si>
  <si>
    <t>Cerasus avium - čerešňa vtáčia (zmes krajových odrôd)</t>
  </si>
  <si>
    <t>94</t>
  </si>
  <si>
    <t>67</t>
  </si>
  <si>
    <t>026630001715</t>
  </si>
  <si>
    <t>Cornus mas - drieň obyčajný</t>
  </si>
  <si>
    <t>96</t>
  </si>
  <si>
    <t>026630001717</t>
  </si>
  <si>
    <t>Amelanchier alnifolia - muchovník jelšolistý</t>
  </si>
  <si>
    <t>98</t>
  </si>
  <si>
    <t>69</t>
  </si>
  <si>
    <t>026630001719</t>
  </si>
  <si>
    <t>Amelanchier lamarckii - muchovník Lamarckov</t>
  </si>
  <si>
    <t>100</t>
  </si>
  <si>
    <t>026630001720</t>
  </si>
  <si>
    <t>Cercis siliquastrum - judášovec strukový</t>
  </si>
  <si>
    <t>102</t>
  </si>
  <si>
    <t>71</t>
  </si>
  <si>
    <t>026630001721</t>
  </si>
  <si>
    <t>Abies concolor - jedľa srienistá</t>
  </si>
  <si>
    <t>104</t>
  </si>
  <si>
    <t>026630001725</t>
  </si>
  <si>
    <t>Pinus sylvestris - borovica lesná</t>
  </si>
  <si>
    <t>106</t>
  </si>
  <si>
    <t>73</t>
  </si>
  <si>
    <t>026630001726</t>
  </si>
  <si>
    <t>Vitis vinifera - vinič hroznorodý (zmes odrôd)</t>
  </si>
  <si>
    <t>657032813</t>
  </si>
  <si>
    <t>026630001727</t>
  </si>
  <si>
    <t>Lonicera henryi - zemolez Henryho</t>
  </si>
  <si>
    <t>276738253</t>
  </si>
  <si>
    <t>75</t>
  </si>
  <si>
    <t>026630001728</t>
  </si>
  <si>
    <t>Clematis armandii - plamienok Armandov</t>
  </si>
  <si>
    <t>-1868176195</t>
  </si>
  <si>
    <t>026630001729</t>
  </si>
  <si>
    <t>Clematis 'Dr. Ruppel' - plamienok hybr</t>
  </si>
  <si>
    <t>1456153766</t>
  </si>
  <si>
    <t>77</t>
  </si>
  <si>
    <t>02651001001</t>
  </si>
  <si>
    <t>Agastache ‘Black Adder‘</t>
  </si>
  <si>
    <t>709995512</t>
  </si>
  <si>
    <t>02651001002</t>
  </si>
  <si>
    <t>Eremurus x isabellinus ‘Cleopatra‘</t>
  </si>
  <si>
    <t>662312762</t>
  </si>
  <si>
    <t>79</t>
  </si>
  <si>
    <t>02651001003</t>
  </si>
  <si>
    <t>Molinia caerulea ‘Moorhexe‘</t>
  </si>
  <si>
    <t>-985255020</t>
  </si>
  <si>
    <t>02651001004</t>
  </si>
  <si>
    <t>Perovskia abrotanoides</t>
  </si>
  <si>
    <t>-1607923921</t>
  </si>
  <si>
    <t>81</t>
  </si>
  <si>
    <t>02651001005</t>
  </si>
  <si>
    <t>Yucca filamentosa</t>
  </si>
  <si>
    <t>1516044304</t>
  </si>
  <si>
    <t>02651001006</t>
  </si>
  <si>
    <t>Aster dumosus ‘Prof.A. Kippenberg‘</t>
  </si>
  <si>
    <t>366932350</t>
  </si>
  <si>
    <t>83</t>
  </si>
  <si>
    <t>02651001007</t>
  </si>
  <si>
    <t>Aster divaricatus ‘Tradescant‘</t>
  </si>
  <si>
    <t>293321257</t>
  </si>
  <si>
    <t>02651001008</t>
  </si>
  <si>
    <t>Calamintha nepeta ‘Triumphator‘</t>
  </si>
  <si>
    <t>-869792652</t>
  </si>
  <si>
    <t>85</t>
  </si>
  <si>
    <t>02651001009</t>
  </si>
  <si>
    <t>Deschampsia caespitosa ‘Palava‘</t>
  </si>
  <si>
    <t>-1026733301</t>
  </si>
  <si>
    <t>02651001010</t>
  </si>
  <si>
    <t>Echinacea paradoxa</t>
  </si>
  <si>
    <t>314383950</t>
  </si>
  <si>
    <t>87</t>
  </si>
  <si>
    <t>02651001011</t>
  </si>
  <si>
    <t>Echinacea purpurea ‘Alba‘</t>
  </si>
  <si>
    <t>919697515</t>
  </si>
  <si>
    <t>02651001012</t>
  </si>
  <si>
    <t>Inula ensifolia ‘Compacta‘</t>
  </si>
  <si>
    <t>651598214</t>
  </si>
  <si>
    <t>89</t>
  </si>
  <si>
    <t>02651001013</t>
  </si>
  <si>
    <t>Lavandula angustifolia</t>
  </si>
  <si>
    <t>-1298665289</t>
  </si>
  <si>
    <t>02651001014</t>
  </si>
  <si>
    <t>Rudbeckia fulgida ‘Goldsturm‘</t>
  </si>
  <si>
    <t>-567860243</t>
  </si>
  <si>
    <t>91</t>
  </si>
  <si>
    <t>02651001015</t>
  </si>
  <si>
    <t>Solidago caesia</t>
  </si>
  <si>
    <t>-1536887615</t>
  </si>
  <si>
    <t>02651001016</t>
  </si>
  <si>
    <t>Veronica teucrium ‘Kônigsblau‘</t>
  </si>
  <si>
    <t>1330803642</t>
  </si>
  <si>
    <t>93</t>
  </si>
  <si>
    <t>02651001017</t>
  </si>
  <si>
    <t xml:space="preserve">Anemone sylvestris </t>
  </si>
  <si>
    <t>-1953812558</t>
  </si>
  <si>
    <t>02651001018</t>
  </si>
  <si>
    <t>Ceratostigma plumbaginoides</t>
  </si>
  <si>
    <t>-812635109</t>
  </si>
  <si>
    <t>95</t>
  </si>
  <si>
    <t>02651001019</t>
  </si>
  <si>
    <t>Geranium x cantabrigiense ‘Biokovo‘</t>
  </si>
  <si>
    <t>1756557373</t>
  </si>
  <si>
    <t>02651001020</t>
  </si>
  <si>
    <t>Geranium sanguineum ‘Striatum‘</t>
  </si>
  <si>
    <t>1639583180</t>
  </si>
  <si>
    <t>97</t>
  </si>
  <si>
    <t>02651001021</t>
  </si>
  <si>
    <t>Origanum vulgare ‘Compactum‘</t>
  </si>
  <si>
    <t>1489902159</t>
  </si>
  <si>
    <t>02651001022</t>
  </si>
  <si>
    <t>Stachys byzantina ‘Silver carpet‘</t>
  </si>
  <si>
    <t>-413315699</t>
  </si>
  <si>
    <t>99</t>
  </si>
  <si>
    <t>02651001023</t>
  </si>
  <si>
    <t>Verbena hastata</t>
  </si>
  <si>
    <t>653794214</t>
  </si>
  <si>
    <t>02651001024</t>
  </si>
  <si>
    <t>Verbascum phoeniceum</t>
  </si>
  <si>
    <t>-1564560502</t>
  </si>
  <si>
    <t>101</t>
  </si>
  <si>
    <t>02651001025</t>
  </si>
  <si>
    <t>Allium aflatunense ‘Purple sensation‘</t>
  </si>
  <si>
    <t>-359164203</t>
  </si>
  <si>
    <t>02651001026</t>
  </si>
  <si>
    <t>Allium sphaerocephalon</t>
  </si>
  <si>
    <t>-1116533428</t>
  </si>
  <si>
    <t>103</t>
  </si>
  <si>
    <t>02651001027</t>
  </si>
  <si>
    <t>Camassia quamash</t>
  </si>
  <si>
    <t>-1829120402</t>
  </si>
  <si>
    <t>02651001028</t>
  </si>
  <si>
    <t xml:space="preserve">Crocus ancyrensis </t>
  </si>
  <si>
    <t>793763868</t>
  </si>
  <si>
    <t>105</t>
  </si>
  <si>
    <t>02651001029</t>
  </si>
  <si>
    <t>Muscari aucheri</t>
  </si>
  <si>
    <t>-405689195</t>
  </si>
  <si>
    <t>02651001030</t>
  </si>
  <si>
    <t>Tulipa chrysantha</t>
  </si>
  <si>
    <t>330868623</t>
  </si>
  <si>
    <t>107</t>
  </si>
  <si>
    <t>02651001031</t>
  </si>
  <si>
    <t>Tulipa tarda</t>
  </si>
  <si>
    <t>-1191771809</t>
  </si>
  <si>
    <t>Komunikácie</t>
  </si>
  <si>
    <t>108</t>
  </si>
  <si>
    <t>564210112r</t>
  </si>
  <si>
    <t>Podklad alebo kryt pre mlátový chodník z drviny fr. 0-5 mm s rozprestretím, vlhčením a zhutnením do hr. 40 mm, plochy nad 200 do 1000 m2 -žltá farba</t>
  </si>
  <si>
    <t>-211358772</t>
  </si>
  <si>
    <t>109</t>
  </si>
  <si>
    <t>564210112r1</t>
  </si>
  <si>
    <t>Podklad alebo kryt pre mlátový chodník z  drviny fr. 0-5 mm s rozprestretím, vlhčením a zhutnením do hr. 40 mm, plochy nad 200 do 1000 m2 -antracitová farba</t>
  </si>
  <si>
    <t>2034014245</t>
  </si>
  <si>
    <t>110</t>
  </si>
  <si>
    <t>564281111r1</t>
  </si>
  <si>
    <t>M+D Vymývaný riečny štrk fr. 4-8, po zhutnení hr. 100 mm</t>
  </si>
  <si>
    <t>1501998838</t>
  </si>
  <si>
    <t>111</t>
  </si>
  <si>
    <t>564281111r12</t>
  </si>
  <si>
    <t>M+D Vymývaný riečny štrk fr. 4-8, po zhutnení hr. 50 mm</t>
  </si>
  <si>
    <t>-234833186</t>
  </si>
  <si>
    <t>57,5*0,5</t>
  </si>
  <si>
    <t>112</t>
  </si>
  <si>
    <t>5648111111r</t>
  </si>
  <si>
    <t>Podklad zo štrkodrviny 16-32 s rozprestretím a zhutnením, po zhutnení hr. 50 mm</t>
  </si>
  <si>
    <t>-282499916</t>
  </si>
  <si>
    <t>"dlazba mimo jestvujuceho betonoveho podkladu</t>
  </si>
  <si>
    <t>1012-393</t>
  </si>
  <si>
    <t>113</t>
  </si>
  <si>
    <t>564811111r</t>
  </si>
  <si>
    <t>Podklad zo štrkodrviny 0-16 s rozprestretím a zhutnením, po zhutnení hr. 50 mm</t>
  </si>
  <si>
    <t>936460355</t>
  </si>
  <si>
    <t>"pod mlaty</t>
  </si>
  <si>
    <t>357+180</t>
  </si>
  <si>
    <t>114</t>
  </si>
  <si>
    <t>564861111</t>
  </si>
  <si>
    <t>Podklad zo štrkodrviny fr. 0-32 s rozprestretím a zhutnením, po zhutnení hr. 200 mm</t>
  </si>
  <si>
    <t>-1185595020</t>
  </si>
  <si>
    <t>"mlat zlty</t>
  </si>
  <si>
    <t>357</t>
  </si>
  <si>
    <t>"mlat antracit</t>
  </si>
  <si>
    <t>180</t>
  </si>
  <si>
    <t>115</t>
  </si>
  <si>
    <t>573231105</t>
  </si>
  <si>
    <t>Postrek asfaltový spojovací bez posypu kamenivom z cestnej emulzie v množstve 0,30 kg/m2</t>
  </si>
  <si>
    <t>1261452251</t>
  </si>
  <si>
    <t>116</t>
  </si>
  <si>
    <t>577144231</t>
  </si>
  <si>
    <t>Asfaltový betón vrstva obrusná AC 11 O v pruhu š. do 3 m z nemodifik. asfaltu tr. II, po zhutnení hr. 50 mm</t>
  </si>
  <si>
    <t>-1583864947</t>
  </si>
  <si>
    <t>117</t>
  </si>
  <si>
    <t>596911112</t>
  </si>
  <si>
    <t>Kladenie zámkovej dlažby  hr.6cm pre peších nad 20 m2 (vratane podklad. lôžka)</t>
  </si>
  <si>
    <t>-95540706</t>
  </si>
  <si>
    <t>pozn. výšku lôžka prispôsobit vyrovnanie jestv. betonu  !</t>
  </si>
  <si>
    <t>1012</t>
  </si>
  <si>
    <t>118</t>
  </si>
  <si>
    <t>5922901940r1</t>
  </si>
  <si>
    <t>Betónová dlažba  sivo-čierna melirovana o hrúbke 60mm</t>
  </si>
  <si>
    <t>1221159186</t>
  </si>
  <si>
    <t>"povodna dlazba</t>
  </si>
  <si>
    <t>1012*1,02</t>
  </si>
  <si>
    <t xml:space="preserve">"povodne dlazba -znovu sa pouzije </t>
  </si>
  <si>
    <t>-70*1,02</t>
  </si>
  <si>
    <t>Ostatné konštrukcie a práce-búranie</t>
  </si>
  <si>
    <t>119</t>
  </si>
  <si>
    <t>916561111</t>
  </si>
  <si>
    <t>Osadenie záhon. alebo parkového obrubníka betón., do lôžka z bet. pros. tr. C 10/12,5 s bočnou oporou</t>
  </si>
  <si>
    <t>m</t>
  </si>
  <si>
    <t>1495677312</t>
  </si>
  <si>
    <t>375</t>
  </si>
  <si>
    <t>120</t>
  </si>
  <si>
    <t>592170001800</t>
  </si>
  <si>
    <t>Obrubník parkový, lxšxv 1000x50x200 mm, sivá</t>
  </si>
  <si>
    <t>-75060608</t>
  </si>
  <si>
    <t>375*1,01</t>
  </si>
  <si>
    <t>379</t>
  </si>
  <si>
    <t>121</t>
  </si>
  <si>
    <t>918101111</t>
  </si>
  <si>
    <t>Lôžko pod obrub., krajníky alebo obruby z dlažob. kociek z betónu prostého tr. C 10/12,5</t>
  </si>
  <si>
    <t>-440002969</t>
  </si>
  <si>
    <t xml:space="preserve">"bet. lôžko hr. 150mm (pod obrubníkom)   </t>
  </si>
  <si>
    <t>(0,15-0,1)*0,25*375</t>
  </si>
  <si>
    <t>122</t>
  </si>
  <si>
    <t>918101112r</t>
  </si>
  <si>
    <t>M+D Neviditeľný obrubník na oddelenie plôch, plastový, vrátane kotevných klincov</t>
  </si>
  <si>
    <t>-1070205930</t>
  </si>
  <si>
    <t>123</t>
  </si>
  <si>
    <t>935114411</t>
  </si>
  <si>
    <t xml:space="preserve">M+D Vyvýšený záhon z L-prefabrikátov výšky 55cm, pohľadový betón, vrátane osadenia a potrebného príslušenstva </t>
  </si>
  <si>
    <t>-1422099111</t>
  </si>
  <si>
    <t>124</t>
  </si>
  <si>
    <t>9351144111</t>
  </si>
  <si>
    <t>M+D Sedenie na bet. hranoloch : agátové hranoly - 200x30x1500mm, zaoblené hrany, vrátane impregnácie, povrchovej úpravy a kotvenia</t>
  </si>
  <si>
    <t>-1388312490</t>
  </si>
  <si>
    <t>125</t>
  </si>
  <si>
    <t>936124121r</t>
  </si>
  <si>
    <t>M+D Prefabrikovanej parkovej lavičky -segmentovej k ihriskám a do svahu, samostatne stojace, rozmery 450x2500x450mm, betón C37 -0,39m3, armovaný KARI 8x100x100, drevené sedadlá z agátových hranolov 2500x100x30mm - podrobnosti viď. výkres 1.8</t>
  </si>
  <si>
    <t>704654547</t>
  </si>
  <si>
    <t>126</t>
  </si>
  <si>
    <t>936124121r1</t>
  </si>
  <si>
    <t>M+D Prefabrikovanej parkovej lavičky -priebežnej pre dlhé nadpájané lavicové zostavy, rozmery 450x2500x450mm, betón C37 -0,37m3, armovaný KARI 8x100x100, drevené sedadlá z agátových hranolov 2500x100x30mm - podrobnosti viď. výkres 1.8</t>
  </si>
  <si>
    <t>1299679360</t>
  </si>
  <si>
    <t>127</t>
  </si>
  <si>
    <t>936124121r2</t>
  </si>
  <si>
    <t>M+D Prefabrikovanej parkovej lavičky -3 stupňovej, polkruhovej R 4m, výška 1,3m, šírka stupňov 1m, betón C37 -7,042m3, armovaný KARI 8x100x100, drevené sedadlá z agátových hranolov 2500x100x30mm - podrobnosti viď. výkres 1.9</t>
  </si>
  <si>
    <t>1278751735</t>
  </si>
  <si>
    <t>128</t>
  </si>
  <si>
    <t>936124121r3</t>
  </si>
  <si>
    <t>M+D Prefabrikovanej polkruhová lavička okolo stromu, polkruhovej R 1,62m, výška 0,45m, betón C37m3, armovaný KARI 8x100x100, drevené sedadlá z agátových hranolov 2500x100x30mm - podrobnosti viď. výkres 1.10</t>
  </si>
  <si>
    <t>1967615750</t>
  </si>
  <si>
    <t>129</t>
  </si>
  <si>
    <t>9361241220</t>
  </si>
  <si>
    <t>M+D Pitných fontánok, vrátane spodnej stavby a kotvenia</t>
  </si>
  <si>
    <t>1243644718</t>
  </si>
  <si>
    <t>130</t>
  </si>
  <si>
    <t>9361241221</t>
  </si>
  <si>
    <t>M+D Smetné koše so strieškou - oceľové telo, výplň z dreva, vrátane spodnej stavby a kotvenia</t>
  </si>
  <si>
    <t>797026296</t>
  </si>
  <si>
    <t>131</t>
  </si>
  <si>
    <t>9361241222</t>
  </si>
  <si>
    <t>M+D Stojany na bicykle, oceľová konštrukcia, gumovy operník, rozmery 50x650x1005mm, vrátane spodnej stavby a kotvenia</t>
  </si>
  <si>
    <t>-1947272457</t>
  </si>
  <si>
    <t>132</t>
  </si>
  <si>
    <t>93612412500</t>
  </si>
  <si>
    <t>M+D Jutová sieť na prichytenie lístia pre potreby kompostovania aj s kotvami</t>
  </si>
  <si>
    <t>568316301</t>
  </si>
  <si>
    <t>133</t>
  </si>
  <si>
    <t>93612412501r</t>
  </si>
  <si>
    <t>M+D Exteriérový kvetináč, 8x1x0,4m, agátové drevo, vrátane vrchného lemu po 3 stránách 10cm a 4. strana lem 20cm, vrátane povrchovej úpravy a výplne substrátom</t>
  </si>
  <si>
    <t>1337412393</t>
  </si>
  <si>
    <t>134</t>
  </si>
  <si>
    <t>93612412501r0</t>
  </si>
  <si>
    <t>M+D Exteriérový kvetináč, 16,9x1x0,4m, agátové drevo, vrátane vrchného lemu po 3 stránách 10cm a 4. strana lem 20cm, vrátane povrchovej úpravy a výplne substrátom</t>
  </si>
  <si>
    <t>1946047535</t>
  </si>
  <si>
    <t>135</t>
  </si>
  <si>
    <t>93612412501r1</t>
  </si>
  <si>
    <t>M+D  Nerezové lanko pre popínavú vegetáciu, priemer 8mm, vrátane kotvenia do muriva chemickými kotvami (44ks)</t>
  </si>
  <si>
    <t>-1526298983</t>
  </si>
  <si>
    <t>"vodorovne</t>
  </si>
  <si>
    <t>300</t>
  </si>
  <si>
    <t>"zvisle</t>
  </si>
  <si>
    <t>136</t>
  </si>
  <si>
    <t>93612412501r2</t>
  </si>
  <si>
    <t>M+D Zadlážďovací kanalizačný poklop</t>
  </si>
  <si>
    <t>-434631435</t>
  </si>
  <si>
    <t>1+1</t>
  </si>
  <si>
    <t>137</t>
  </si>
  <si>
    <t>93612412501r3</t>
  </si>
  <si>
    <t>M+D Betónový vpust do muld (výtokové čelo + sklz), na rury DN 300, vrátane lôžka</t>
  </si>
  <si>
    <t>-1826725811</t>
  </si>
  <si>
    <t>138</t>
  </si>
  <si>
    <t>952903011r</t>
  </si>
  <si>
    <t>Čistenie komunikácie tlakovou vodou</t>
  </si>
  <si>
    <t>796211366</t>
  </si>
  <si>
    <t>"asfaltova komunikacia</t>
  </si>
  <si>
    <t>252</t>
  </si>
  <si>
    <t>139</t>
  </si>
  <si>
    <t>979082213</t>
  </si>
  <si>
    <t>Vodorovná doprava sutiny so zložením a hrubým urovnaním na vzdialenosť do 1 km</t>
  </si>
  <si>
    <t>-1664273983</t>
  </si>
  <si>
    <t>140</t>
  </si>
  <si>
    <t>979082219</t>
  </si>
  <si>
    <t>Príplatok k cene za každý ďalší aj začatý 1 km nad 1 km (uvažované do 5km - dodávatel  nacení podľa svojich možnostíi)</t>
  </si>
  <si>
    <t>1969499250</t>
  </si>
  <si>
    <t>98,46*4 'Prepočítané koeficientom množstva</t>
  </si>
  <si>
    <t>141</t>
  </si>
  <si>
    <t>979087212</t>
  </si>
  <si>
    <t>Nakladanie na dopravné prostriedky pre vodorovnú dopravu sutiny</t>
  </si>
  <si>
    <t>590333620</t>
  </si>
  <si>
    <t>142</t>
  </si>
  <si>
    <t>171209002r0</t>
  </si>
  <si>
    <t xml:space="preserve">Poplatok za skladovanie - zemina a kamenivo (17 05) ostatné </t>
  </si>
  <si>
    <t>-864712712</t>
  </si>
  <si>
    <t>28,8</t>
  </si>
  <si>
    <t>143</t>
  </si>
  <si>
    <t>171209002r0z</t>
  </si>
  <si>
    <t xml:space="preserve">Zákonný poplatok - zemina a kamenivo </t>
  </si>
  <si>
    <t>-2117104162</t>
  </si>
  <si>
    <t>144</t>
  </si>
  <si>
    <t>979089012r1</t>
  </si>
  <si>
    <t>Poplatok za skladovanie  - betón, tehly, dlaždice (17 01 ), ostatné</t>
  </si>
  <si>
    <t>-2139410477</t>
  </si>
  <si>
    <t>98,46-28,8</t>
  </si>
  <si>
    <t>145</t>
  </si>
  <si>
    <t>979089012r1z</t>
  </si>
  <si>
    <t>Zákonný poplatok - betón, tehly, dlaždice (17 01 ), ostatné</t>
  </si>
  <si>
    <t>-1614664832</t>
  </si>
  <si>
    <t>Montáž ostatných strojov a zariadení</t>
  </si>
  <si>
    <t>98.1</t>
  </si>
  <si>
    <t>Postrekovače a príslušenstvo</t>
  </si>
  <si>
    <t>146</t>
  </si>
  <si>
    <t>010101</t>
  </si>
  <si>
    <t>Postrekovač / statcký - výsuv 10cm bez trysky</t>
  </si>
  <si>
    <t>674377148</t>
  </si>
  <si>
    <t>147</t>
  </si>
  <si>
    <t>010102</t>
  </si>
  <si>
    <t>Rotačná tryska 14, 2,4m - 4,6m - zrážková výška 16mm</t>
  </si>
  <si>
    <t>346039639</t>
  </si>
  <si>
    <t>148</t>
  </si>
  <si>
    <t>010103</t>
  </si>
  <si>
    <t>Rotačná tryska 18, 4,0m - 5,5m -zrážková výška 16mm</t>
  </si>
  <si>
    <t>1951385607</t>
  </si>
  <si>
    <t>149</t>
  </si>
  <si>
    <t>010104</t>
  </si>
  <si>
    <t>Rotačná tryska 24, 5,2 m - 7,3 m - zrážková výška 16mm</t>
  </si>
  <si>
    <t>693215117</t>
  </si>
  <si>
    <t>150</t>
  </si>
  <si>
    <t>010105</t>
  </si>
  <si>
    <t>Rotačný postrekovač / zavlažovač PL-PC 15,0 m dostrek</t>
  </si>
  <si>
    <t>1161273051</t>
  </si>
  <si>
    <t>151</t>
  </si>
  <si>
    <t>010106</t>
  </si>
  <si>
    <t>MPR 5000, 25´ trysky (Q, T, H, F), dostrek 7,6 m</t>
  </si>
  <si>
    <t>-675106599</t>
  </si>
  <si>
    <t>152</t>
  </si>
  <si>
    <t>010107</t>
  </si>
  <si>
    <t>MPR 5000, 30´ trysky (Q, T, H, F), dostrek 9,1 m</t>
  </si>
  <si>
    <t>879573044</t>
  </si>
  <si>
    <t>153</t>
  </si>
  <si>
    <t>010108</t>
  </si>
  <si>
    <t>Kolienko SBE-050 na Flexibilnú hadicu</t>
  </si>
  <si>
    <t>-355037005</t>
  </si>
  <si>
    <t>154</t>
  </si>
  <si>
    <t>010109</t>
  </si>
  <si>
    <t>Kolienko SBE-075 na Flexibilnú hadicu</t>
  </si>
  <si>
    <t>-2108919802</t>
  </si>
  <si>
    <t>155</t>
  </si>
  <si>
    <t>010110</t>
  </si>
  <si>
    <t>Spojka priama SBA-075 na Flexibilnú hadicu</t>
  </si>
  <si>
    <t>747926031</t>
  </si>
  <si>
    <t>156</t>
  </si>
  <si>
    <t>010111</t>
  </si>
  <si>
    <t>Spojka SB-CPLG na Flexibilnú hadicu</t>
  </si>
  <si>
    <t>286843753</t>
  </si>
  <si>
    <t>157</t>
  </si>
  <si>
    <t>010112</t>
  </si>
  <si>
    <t>T-kus SB-TEE na hadicu na Flexibilnú hadicu</t>
  </si>
  <si>
    <t>-883283029</t>
  </si>
  <si>
    <t>158</t>
  </si>
  <si>
    <t>010113</t>
  </si>
  <si>
    <t>Flexibilné potrubie k postrekovačom 30m</t>
  </si>
  <si>
    <t>458428054</t>
  </si>
  <si>
    <t>159</t>
  </si>
  <si>
    <t>010114</t>
  </si>
  <si>
    <t>Tefónová páska 1/2‘‘ x 12 m</t>
  </si>
  <si>
    <t>-1865021154</t>
  </si>
  <si>
    <t>160</t>
  </si>
  <si>
    <t>010115</t>
  </si>
  <si>
    <t>Navrtávací pás na PE potrubie 32 x 3/4''</t>
  </si>
  <si>
    <t>-1377720202</t>
  </si>
  <si>
    <t>161</t>
  </si>
  <si>
    <t>010116</t>
  </si>
  <si>
    <t>Navrtávací pás na PE potrubie 40 x 3/4''</t>
  </si>
  <si>
    <t>785312356</t>
  </si>
  <si>
    <t>98.2</t>
  </si>
  <si>
    <t>Kvapková závlaha</t>
  </si>
  <si>
    <t>162</t>
  </si>
  <si>
    <t>020101</t>
  </si>
  <si>
    <t>Kvapkovacie potrubie 1,6l 33cm 100m s kompenzáciou tlaku</t>
  </si>
  <si>
    <t>-372783634</t>
  </si>
  <si>
    <t>163</t>
  </si>
  <si>
    <t>020102</t>
  </si>
  <si>
    <t>Skrutkovací T-kus na kvapku 16 x 3/4" VNZ</t>
  </si>
  <si>
    <t>1775292322</t>
  </si>
  <si>
    <t>164</t>
  </si>
  <si>
    <t>020103</t>
  </si>
  <si>
    <t>Skrutkovacia spojka na kvapkovacie potrubie 16mm</t>
  </si>
  <si>
    <t>1239567389</t>
  </si>
  <si>
    <t>165</t>
  </si>
  <si>
    <t>020104</t>
  </si>
  <si>
    <t>Skrutkovacia zátka na kvapkovacie potrubie 16mm</t>
  </si>
  <si>
    <t>1915705826</t>
  </si>
  <si>
    <t>166</t>
  </si>
  <si>
    <t>020105</t>
  </si>
  <si>
    <t>Zaisťovací bodec na kvapkové potrubie</t>
  </si>
  <si>
    <t>584176197</t>
  </si>
  <si>
    <t>167</t>
  </si>
  <si>
    <t>020106</t>
  </si>
  <si>
    <t>-1046755775</t>
  </si>
  <si>
    <t>168</t>
  </si>
  <si>
    <t>020107</t>
  </si>
  <si>
    <t>1893022885</t>
  </si>
  <si>
    <t>169</t>
  </si>
  <si>
    <t>020108</t>
  </si>
  <si>
    <t>-2074754676</t>
  </si>
  <si>
    <t>98.3</t>
  </si>
  <si>
    <t>Ovládací systém</t>
  </si>
  <si>
    <t>170</t>
  </si>
  <si>
    <t>030101</t>
  </si>
  <si>
    <t>Modulárna ovládacia jednotka WiFi ready</t>
  </si>
  <si>
    <t>1796256389</t>
  </si>
  <si>
    <t>171</t>
  </si>
  <si>
    <t>030102</t>
  </si>
  <si>
    <t>S6M 6-sekčný modul pre modulárnu jednotku</t>
  </si>
  <si>
    <t>-1053827317</t>
  </si>
  <si>
    <t>172</t>
  </si>
  <si>
    <t>030103</t>
  </si>
  <si>
    <t>Korkový dažďový senzor s káblom 5m</t>
  </si>
  <si>
    <t>167942196</t>
  </si>
  <si>
    <t>173</t>
  </si>
  <si>
    <t>030104</t>
  </si>
  <si>
    <t>Inštalačný materiál (el. lišty, prechodky)</t>
  </si>
  <si>
    <t>sb</t>
  </si>
  <si>
    <t>-1586478674</t>
  </si>
  <si>
    <t>174</t>
  </si>
  <si>
    <t>030105</t>
  </si>
  <si>
    <t>Vodotesný konektor SNAPLOCK BVS-1 (Blazing)</t>
  </si>
  <si>
    <t>629318155</t>
  </si>
  <si>
    <t>175</t>
  </si>
  <si>
    <t>030106</t>
  </si>
  <si>
    <t>Vodotesný konektor DBRY-6</t>
  </si>
  <si>
    <t>-243729321</t>
  </si>
  <si>
    <t>176</t>
  </si>
  <si>
    <t>030107</t>
  </si>
  <si>
    <t>Závlahové káble IRC 3 x 0,8 mm2 / 100 m</t>
  </si>
  <si>
    <t>188351379</t>
  </si>
  <si>
    <t>177</t>
  </si>
  <si>
    <t>030108</t>
  </si>
  <si>
    <t>Závlahové káble IRC 4 x 0,8mm2 / 100 m</t>
  </si>
  <si>
    <t>1134481802</t>
  </si>
  <si>
    <t>178</t>
  </si>
  <si>
    <t>030109</t>
  </si>
  <si>
    <t>Závlahové káble IRC 5 x 0,8 mm2 / 100 m</t>
  </si>
  <si>
    <t>-503339693</t>
  </si>
  <si>
    <t>98.4</t>
  </si>
  <si>
    <t>Potrubie a tvarovky</t>
  </si>
  <si>
    <t>179</t>
  </si>
  <si>
    <t>040101</t>
  </si>
  <si>
    <t>Potrubie LD-PE 40 32 x 3,0 mm PN 06 (100m), vrátane tvaroviek</t>
  </si>
  <si>
    <t>500815756</t>
  </si>
  <si>
    <t>040103</t>
  </si>
  <si>
    <t>Potrubie HD-PE 100 40 x 2,4 mm PN 10 (100m), vrátane tvaroviek</t>
  </si>
  <si>
    <t>1998678435</t>
  </si>
  <si>
    <t>181</t>
  </si>
  <si>
    <t>040105</t>
  </si>
  <si>
    <t>Potrubie HD-PE 100 50 x 3,0 mm PN 10 (100m), vrátane tvaroviek</t>
  </si>
  <si>
    <t>904614403</t>
  </si>
  <si>
    <t>98.5</t>
  </si>
  <si>
    <t>Uzatváracie armatury a ventilové šachty</t>
  </si>
  <si>
    <t>182</t>
  </si>
  <si>
    <t>050101</t>
  </si>
  <si>
    <t>Závlahový elektroventl 100 / 24V 1"</t>
  </si>
  <si>
    <t>-1273433255</t>
  </si>
  <si>
    <t>183</t>
  </si>
  <si>
    <t>050102</t>
  </si>
  <si>
    <t>05.01.02 T-kus pre el. vently -100</t>
  </si>
  <si>
    <t>1050076006</t>
  </si>
  <si>
    <t>184</t>
  </si>
  <si>
    <t>050103</t>
  </si>
  <si>
    <t>Tefónova niť Tangit (80)</t>
  </si>
  <si>
    <t>1219855798</t>
  </si>
  <si>
    <t>185</t>
  </si>
  <si>
    <t>050104</t>
  </si>
  <si>
    <t>Plastový kľúč pre rýchlospojný ventl</t>
  </si>
  <si>
    <t>-124598179</t>
  </si>
  <si>
    <t>186</t>
  </si>
  <si>
    <t>050105</t>
  </si>
  <si>
    <t>Rýchlospojný ventl - manuálny odber vody</t>
  </si>
  <si>
    <t>90388387</t>
  </si>
  <si>
    <t>187</t>
  </si>
  <si>
    <t>050106</t>
  </si>
  <si>
    <t>Ventlová šachta okrúhla - priemer 25cm</t>
  </si>
  <si>
    <t>1800254812</t>
  </si>
  <si>
    <t>188</t>
  </si>
  <si>
    <t>050107</t>
  </si>
  <si>
    <t>Ventlová šachta Standard -59x49x30,7 cm (DŠV)</t>
  </si>
  <si>
    <t>-2023375236</t>
  </si>
  <si>
    <t>98.7</t>
  </si>
  <si>
    <t>189</t>
  </si>
  <si>
    <t>070101</t>
  </si>
  <si>
    <t>Vyhĺbenie ryhy pre PE potrubie</t>
  </si>
  <si>
    <t>470885925</t>
  </si>
  <si>
    <t>190</t>
  </si>
  <si>
    <t>070102</t>
  </si>
  <si>
    <t>Zásyp ryhy pre PE potrubie</t>
  </si>
  <si>
    <t>1175094313</t>
  </si>
  <si>
    <t>191</t>
  </si>
  <si>
    <t>070103</t>
  </si>
  <si>
    <t>Výkop pre postrekovač a výškové osadenie</t>
  </si>
  <si>
    <t>-1718380341</t>
  </si>
  <si>
    <t>192</t>
  </si>
  <si>
    <t>070104</t>
  </si>
  <si>
    <t>Výkop pre ventlové šachtce</t>
  </si>
  <si>
    <t>1492132516</t>
  </si>
  <si>
    <t>193</t>
  </si>
  <si>
    <t>070105</t>
  </si>
  <si>
    <t>Zásyp pre ventlové šachtce</t>
  </si>
  <si>
    <t>-1209278298</t>
  </si>
  <si>
    <t>98.8</t>
  </si>
  <si>
    <t>Ostatné</t>
  </si>
  <si>
    <t>194</t>
  </si>
  <si>
    <t>080101</t>
  </si>
  <si>
    <t>Vytýčenie trás pre položenie potrubia, umiestnenie armatúr, ventilových boxov, postrekovačov a ostatných častí zavlažovacieho systému podľa  predvádzacej dokumentácie</t>
  </si>
  <si>
    <t>-1339119876</t>
  </si>
  <si>
    <t>Presun hmôt HSV</t>
  </si>
  <si>
    <t>195</t>
  </si>
  <si>
    <t>998231311</t>
  </si>
  <si>
    <t>Presun hmôt pre sadovnícke a krajinárske úpravy do 5000 m vodorovne bez zvislého presunu</t>
  </si>
  <si>
    <t>1545278830</t>
  </si>
  <si>
    <t>OST</t>
  </si>
  <si>
    <t>196</t>
  </si>
  <si>
    <t>0003000115</t>
  </si>
  <si>
    <t>Geodetické práce - vytýčenie sadových úprav geodetom</t>
  </si>
  <si>
    <t>PSV</t>
  </si>
  <si>
    <t>Práce a dodávky PSV</t>
  </si>
  <si>
    <t>711</t>
  </si>
  <si>
    <t>Izolácie proti vode a vlhkosti</t>
  </si>
  <si>
    <t>197</t>
  </si>
  <si>
    <t>711132107</t>
  </si>
  <si>
    <t>Zhotovenie izolácie proti zemnej vlhkosti nopovou fóloiu položenou voľne na ploche zvislej</t>
  </si>
  <si>
    <t>-818034698</t>
  </si>
  <si>
    <t>0,55*(32,7+2,8)</t>
  </si>
  <si>
    <t>283230006300r</t>
  </si>
  <si>
    <t>Profilovaná fólia nopová, výška nopov 30 mm</t>
  </si>
  <si>
    <t>1207135928</t>
  </si>
  <si>
    <t>0,55*(32,7+2,8)*1,15</t>
  </si>
  <si>
    <t>199</t>
  </si>
  <si>
    <t>71113210750</t>
  </si>
  <si>
    <t>M+D Prekrytie soklovej izolácie plastovým lemom kotveným na gumoasfaltový lepový pás</t>
  </si>
  <si>
    <t>1959013215</t>
  </si>
  <si>
    <t>(32,7+2,8)</t>
  </si>
  <si>
    <t>200</t>
  </si>
  <si>
    <t>998711201</t>
  </si>
  <si>
    <t>Presun hmôt pre izoláciu proti vode v objektoch výšky do 6 m</t>
  </si>
  <si>
    <t>%</t>
  </si>
  <si>
    <t>1499032624</t>
  </si>
  <si>
    <t>712</t>
  </si>
  <si>
    <t>Izolácie striech, povlakové krytiny</t>
  </si>
  <si>
    <t>201</t>
  </si>
  <si>
    <t>712370380</t>
  </si>
  <si>
    <t>Zhotovenie povlakovej krytiny striech plochých do 10° nopovou fóliou HDPE položenou voľne pre vegetačné strechy</t>
  </si>
  <si>
    <t>-634257579</t>
  </si>
  <si>
    <t>202</t>
  </si>
  <si>
    <t>6288002160r</t>
  </si>
  <si>
    <t>Drenážny a vododržný element nopové panely FKD 20 - extra</t>
  </si>
  <si>
    <t>1458609300</t>
  </si>
  <si>
    <t>203</t>
  </si>
  <si>
    <t>712990040</t>
  </si>
  <si>
    <t>Položenie geotextílie vodorovne alebo zvislo na strechy ploché do 10°</t>
  </si>
  <si>
    <t>511406106</t>
  </si>
  <si>
    <t>1409*2</t>
  </si>
  <si>
    <t>204</t>
  </si>
  <si>
    <t>2832206203</t>
  </si>
  <si>
    <t>Ochranná vodoakumulačná textília : geotextília 300g/m2, hrúbka 4mm PP, PES,akryl</t>
  </si>
  <si>
    <t>2114669956</t>
  </si>
  <si>
    <t>205</t>
  </si>
  <si>
    <t>6288002160r1</t>
  </si>
  <si>
    <t>Geotextília 105g/m2, 9bal. polypropylén - filtračná vrstva</t>
  </si>
  <si>
    <t>65538708</t>
  </si>
  <si>
    <t>206</t>
  </si>
  <si>
    <t>998712201</t>
  </si>
  <si>
    <t>Presun hmôt pre izoláciu povlakovej krytiny v objektoch výšky do 6 m</t>
  </si>
  <si>
    <t>-1017666579</t>
  </si>
  <si>
    <t>713</t>
  </si>
  <si>
    <t>Izolácie tepelné</t>
  </si>
  <si>
    <t>207</t>
  </si>
  <si>
    <t>713132132</t>
  </si>
  <si>
    <t>Montáž tepelnej izolácie stien polystyrénom, celoplošným prilepením</t>
  </si>
  <si>
    <t>1704049333</t>
  </si>
  <si>
    <t>208</t>
  </si>
  <si>
    <t>283750000700r</t>
  </si>
  <si>
    <t>Doska extrudovaného polystyrénu hr. 50 mm, zateplenie soklov, suterénov, podláh</t>
  </si>
  <si>
    <t>-883983150</t>
  </si>
  <si>
    <t>0,55*(32,7+2,8)*1,1</t>
  </si>
  <si>
    <t>21,478*1,02 'Prepočítané koeficientom množstva</t>
  </si>
  <si>
    <t>209</t>
  </si>
  <si>
    <t>998713201</t>
  </si>
  <si>
    <t>Presun hmôt pre izolácie tepelné v objektoch výšky do 6 m</t>
  </si>
  <si>
    <t>-1795063733</t>
  </si>
  <si>
    <t>BI</t>
  </si>
  <si>
    <t>667</t>
  </si>
  <si>
    <t>MI</t>
  </si>
  <si>
    <t>3805</t>
  </si>
  <si>
    <t>prebyt_zem</t>
  </si>
  <si>
    <t>1140,88</t>
  </si>
  <si>
    <t>VI</t>
  </si>
  <si>
    <t>810</t>
  </si>
  <si>
    <t>SO 02 - Multifunkčné športové ihriská</t>
  </si>
  <si>
    <t xml:space="preserve">    2 - Zakladanie</t>
  </si>
  <si>
    <t xml:space="preserve">    767 - Konštrukcie doplnkové kovové</t>
  </si>
  <si>
    <t xml:space="preserve">    783 - Nátery</t>
  </si>
  <si>
    <t>OST - Ostatné</t>
  </si>
  <si>
    <t>113107222r</t>
  </si>
  <si>
    <t>Odstránenie krytu v ploche nad 200 m2 z škváry - antuky, hr. 100 do 200 mm,  -0,23500t</t>
  </si>
  <si>
    <t>904005236</t>
  </si>
  <si>
    <t>"škvára/antuka</t>
  </si>
  <si>
    <t>1710</t>
  </si>
  <si>
    <t>113107242</t>
  </si>
  <si>
    <t>Odstránenie krytu asfaltového v ploche nad 200 m2, hr. nad 50 do 100 mm,  -0,18100t</t>
  </si>
  <si>
    <t>1793225068</t>
  </si>
  <si>
    <t>"betónová/asfaltová spevnená plocha</t>
  </si>
  <si>
    <t>3377</t>
  </si>
  <si>
    <t xml:space="preserve">"Pripadnu alternativu frezovania a odseparovania vyzisku -zohladni tendrovy uchadzac v jednotkovych cenach zadanych poloziek burania a poplatku </t>
  </si>
  <si>
    <t>za skladku bitumenov</t>
  </si>
  <si>
    <t>113307212</t>
  </si>
  <si>
    <t>Odstránenie podkladu v ploche nad 200 m2 z kameniva ťaženého, hr. vrstvy 100 do 200 mm,  -0,24000t</t>
  </si>
  <si>
    <t>-360096212</t>
  </si>
  <si>
    <t>113307232</t>
  </si>
  <si>
    <t>Odstránenie podkladu  v ploche nad 200 m2 z betónu prostého, hr. vrstvy nad 150 do 300 mm,  -0,50000t</t>
  </si>
  <si>
    <t>436812897</t>
  </si>
  <si>
    <t>122201103</t>
  </si>
  <si>
    <t>Odkopávka a prekopávka nezapažená v hornine 3, nad 1000 do 10000 m3</t>
  </si>
  <si>
    <t>1160458561</t>
  </si>
  <si>
    <t>(0,4-0,15)*1710</t>
  </si>
  <si>
    <t>"vegetacna plocha</t>
  </si>
  <si>
    <t>0,4*1710</t>
  </si>
  <si>
    <t>122201109</t>
  </si>
  <si>
    <t>Odkopávky a prekopávky nezapažené. Príplatok k cenám za lepivosť horniny 3</t>
  </si>
  <si>
    <t>1261949844</t>
  </si>
  <si>
    <t>131201101</t>
  </si>
  <si>
    <t>Výkop nezapaženej jamy v hornine 3, do 100 m3</t>
  </si>
  <si>
    <t>-120571997</t>
  </si>
  <si>
    <t>"premiestnenie ochranne siete 2.3</t>
  </si>
  <si>
    <t>0,4*1,2*0,9*15*2</t>
  </si>
  <si>
    <t>1679001499</t>
  </si>
  <si>
    <t>132201101</t>
  </si>
  <si>
    <t>Výkop ryhy do šírky 600 mm v horn.3 do 100 m3</t>
  </si>
  <si>
    <t>-1831799753</t>
  </si>
  <si>
    <t>"drenazna ryha</t>
  </si>
  <si>
    <t>0,4*0,5*(31,9+7+5+7+31,2)</t>
  </si>
  <si>
    <t>132201109</t>
  </si>
  <si>
    <t>Hĺbenie rýh šírky do 600 mm zapažených i nezapažených s urovnaním dna. Príplatok k cene za lepivosť horniny 3</t>
  </si>
  <si>
    <t>-897403859</t>
  </si>
  <si>
    <t>162501142</t>
  </si>
  <si>
    <t>Vodorovné premiestnenie výkopku po spevnenej ceste z horniny tr.1-4, nad 1000 do 10000 m3 na vzdialenosť do 3000 m</t>
  </si>
  <si>
    <t>246537522</t>
  </si>
  <si>
    <t>1111,5+12,96+16,42</t>
  </si>
  <si>
    <t>Medzisúčet</t>
  </si>
  <si>
    <t>162501143</t>
  </si>
  <si>
    <t>Vodorovné premiestnenie výkopku po spevnenej ceste z horniny tr.1-4, nad 1000 do 10000 m3, príplatok k cene za každých ďalšich a začatých 1000 m</t>
  </si>
  <si>
    <t>1620482872</t>
  </si>
  <si>
    <t>prebyt_zem*(5-3)</t>
  </si>
  <si>
    <t>171209002</t>
  </si>
  <si>
    <t>Poplatok za skladovanie - výkopová</t>
  </si>
  <si>
    <t>-211721391</t>
  </si>
  <si>
    <t>prebyt_zem*1,7</t>
  </si>
  <si>
    <t>171209002rz</t>
  </si>
  <si>
    <t>Zákonný poplatok - zemina výkopová</t>
  </si>
  <si>
    <t>1116648932</t>
  </si>
  <si>
    <t>175101101</t>
  </si>
  <si>
    <t>Obsyp potrubia sypaninou z vhodných hornín 1 až 4 bez prehodenia sypaniny</t>
  </si>
  <si>
    <t>-729072824</t>
  </si>
  <si>
    <t>"drenazna ryha -pre DN mimo ihriska</t>
  </si>
  <si>
    <t>0,4*(0,5-0,05)*(31,9+7+5+7+31,2)</t>
  </si>
  <si>
    <t>-3,14*0,15*0,15*(31,9+7+5+7+31,2)</t>
  </si>
  <si>
    <t>5833749700</t>
  </si>
  <si>
    <t>Drenážny štrk, vrátane dopravy</t>
  </si>
  <si>
    <t>-908495703</t>
  </si>
  <si>
    <t>181101102R</t>
  </si>
  <si>
    <t>Úprava pláne v hornine 1-4 so zhutnením 35Mpa</t>
  </si>
  <si>
    <t>788181008</t>
  </si>
  <si>
    <t>BI+VI+MI</t>
  </si>
  <si>
    <t>Zakladanie</t>
  </si>
  <si>
    <t>211971110</t>
  </si>
  <si>
    <t>Zhotovenie opláštenia výplne z geotextílie, v ryhe alebo v záreze so stenami šikmými o skl. do 1:2,5</t>
  </si>
  <si>
    <t>-297896570</t>
  </si>
  <si>
    <t>2*3,14*0,05*1*691,086</t>
  </si>
  <si>
    <t>2*3,14*0,15*1*112,03</t>
  </si>
  <si>
    <t>693110001100</t>
  </si>
  <si>
    <t>Geotextília polypropylénová, netkaná,</t>
  </si>
  <si>
    <t>1089197435</t>
  </si>
  <si>
    <t>322,533*1,15</t>
  </si>
  <si>
    <t>212572111</t>
  </si>
  <si>
    <t>Lôžko pre trativod zo štrkopiesku triedeného</t>
  </si>
  <si>
    <t>-41701583</t>
  </si>
  <si>
    <t>0,4*0,05*(31,9+7+5+7+31,2)</t>
  </si>
  <si>
    <t>212711115</t>
  </si>
  <si>
    <t>Trativod z rúr z prostého betónu bez lôžka, vnútorného priemeru rúrok 300 mm</t>
  </si>
  <si>
    <t>892463245</t>
  </si>
  <si>
    <t>38,06+13,23+10,1+13,23+37,41</t>
  </si>
  <si>
    <t>212755114</t>
  </si>
  <si>
    <t>Trativod z drenážnych rúrok bez lôžka, vnútorného priem. rúrok 100 mm</t>
  </si>
  <si>
    <t>571221549</t>
  </si>
  <si>
    <t>2*(20,67*13+20,11*2+18,5*2)</t>
  </si>
  <si>
    <t>275313611</t>
  </si>
  <si>
    <t>Betón základových pätiek, prostý tr. C 16/20</t>
  </si>
  <si>
    <t>-562124294</t>
  </si>
  <si>
    <t>0,4*1,2*0,9*15*2*1,035</t>
  </si>
  <si>
    <t>"stratne na beton na terne 3,5%</t>
  </si>
  <si>
    <t>564811111</t>
  </si>
  <si>
    <t>Podklad zo štrkodrviny fr. 0-32 s rozprestretím a zhutnením, po zhutnení hr. 50 mm</t>
  </si>
  <si>
    <t>5572989</t>
  </si>
  <si>
    <t>"pod drenaz</t>
  </si>
  <si>
    <t>mi</t>
  </si>
  <si>
    <t>564831111</t>
  </si>
  <si>
    <t>Podklad zo štrkodrviny fr. 16-32 s rozprestretím a zhutnením, po zhutnení hr. 100 mm</t>
  </si>
  <si>
    <t>1881317069</t>
  </si>
  <si>
    <t>564851111r</t>
  </si>
  <si>
    <t>Podklad zo štrkodrviny fr. 32-63 s rozprestrením a zhutnením, hr.po zhutnení 150 mm</t>
  </si>
  <si>
    <t>-528839768</t>
  </si>
  <si>
    <t>564871111r</t>
  </si>
  <si>
    <t>Podklad zo štrkodrviny fr. 8-16 s rozprestretím a zhutnením, po zhutnení hr. 270 mm</t>
  </si>
  <si>
    <t>-1755024604</t>
  </si>
  <si>
    <t>"zasyp drenazi -0,5% spad</t>
  </si>
  <si>
    <t>573131101</t>
  </si>
  <si>
    <t>Postrek asfaltový infiltračný s posypom kamenivom z cestnej emulzie v množstve 0,60 kg/m2</t>
  </si>
  <si>
    <t>1324009521</t>
  </si>
  <si>
    <t>1987072150</t>
  </si>
  <si>
    <t>"SBR Granulat</t>
  </si>
  <si>
    <t>-742</t>
  </si>
  <si>
    <t>577134111</t>
  </si>
  <si>
    <t>Asfaltový betón vrstva obrusná PA 8 O v pruhu š. do 3 m z nemodifik. asfaltu tr. II, po zhutnení hr. 40 mm</t>
  </si>
  <si>
    <t>-1311804033</t>
  </si>
  <si>
    <t>Asfaltový betón vrstva obrusná alebo ložná PA 11-16 v pruhu š. do 3 m z nemodifik. asfaltu tr. II, po zhutnení hr. 50 mm</t>
  </si>
  <si>
    <t>429452205</t>
  </si>
  <si>
    <t>581130313r</t>
  </si>
  <si>
    <t>1334110930</t>
  </si>
  <si>
    <t>"multifunkcne ihrisko</t>
  </si>
  <si>
    <t>1420</t>
  </si>
  <si>
    <t>581130313r1</t>
  </si>
  <si>
    <t>Polyuretánový vodopriepustný trvalo elastický povrch,celofarebný granulát EPDM hr. 10mm - RAL 1002</t>
  </si>
  <si>
    <t>2039105018</t>
  </si>
  <si>
    <t>48+742</t>
  </si>
  <si>
    <t>"volejbalove + basketbalové ihrisko</t>
  </si>
  <si>
    <t>581130313r2</t>
  </si>
  <si>
    <t>Polyuretánový vodopriepustný trvalo elastický povrch,celofarebný granulát EPDM hr. 10mm - RAL 6021</t>
  </si>
  <si>
    <t>1857353096</t>
  </si>
  <si>
    <t>1595</t>
  </si>
  <si>
    <t>517</t>
  </si>
  <si>
    <t>581130313r3</t>
  </si>
  <si>
    <t>Polyuretánový vodopriepustný trvalo elastický povrch,celofarebný granulát EPDM hr. 10mm - RAL 2008</t>
  </si>
  <si>
    <t>-1137262132</t>
  </si>
  <si>
    <t>378</t>
  </si>
  <si>
    <t>581130313r4</t>
  </si>
  <si>
    <t>Polyuretánový vodopriepustný trvalo elastický povrch,celofarebný granulát EPDM hr. 10mm - RAL 5015</t>
  </si>
  <si>
    <t>-1701782587</t>
  </si>
  <si>
    <t>258</t>
  </si>
  <si>
    <t>581130313r5</t>
  </si>
  <si>
    <t>Polyuretánový vodopriepustný trvalo elastický povrch,celofarebný granulát EPDM hr. 10mm - RAL 4005</t>
  </si>
  <si>
    <t>-259295022</t>
  </si>
  <si>
    <t>577144331r</t>
  </si>
  <si>
    <t>-250989272</t>
  </si>
  <si>
    <t>589100012r</t>
  </si>
  <si>
    <t>M+D Športového povrchu polyuretánového čierneho SBR hr. 40mm</t>
  </si>
  <si>
    <t>-1355367374</t>
  </si>
  <si>
    <t>742</t>
  </si>
  <si>
    <t>1694682860</t>
  </si>
  <si>
    <t>"multif. ihrisko</t>
  </si>
  <si>
    <t>261</t>
  </si>
  <si>
    <t>"volejbalove ihrisko</t>
  </si>
  <si>
    <t>"basketbalove ihrisko</t>
  </si>
  <si>
    <t>1211161405</t>
  </si>
  <si>
    <t>473*1,01</t>
  </si>
  <si>
    <t>478</t>
  </si>
  <si>
    <t>849938575</t>
  </si>
  <si>
    <t>473*0,25*0,1</t>
  </si>
  <si>
    <t>935114412r</t>
  </si>
  <si>
    <t xml:space="preserve">M+D Odvodňovacieho betónového žľabu univerzálneho s pochôdznym roštom a potrebným príslušenstvom, vrátane bet. lôžka </t>
  </si>
  <si>
    <t>-126180359</t>
  </si>
  <si>
    <t>961043111</t>
  </si>
  <si>
    <t>Búranie základov alebo vybúranie otvorov plochy nad 4 m2 z betónu prostého alebo preloženého kameňom,  -2,20000t</t>
  </si>
  <si>
    <t>-918633584</t>
  </si>
  <si>
    <t>1178549733</t>
  </si>
  <si>
    <t>115331248</t>
  </si>
  <si>
    <t>3540,579*4 'Prepočítané koeficientom množstva</t>
  </si>
  <si>
    <t>1476906399</t>
  </si>
  <si>
    <t>-689617391</t>
  </si>
  <si>
    <t>3540,579-1717,012-611,237</t>
  </si>
  <si>
    <t>1883434565</t>
  </si>
  <si>
    <t>1471568861</t>
  </si>
  <si>
    <t>1688,5+28,512</t>
  </si>
  <si>
    <t>1632852849</t>
  </si>
  <si>
    <t>979089212</t>
  </si>
  <si>
    <t>Poplatok za skladovanie - bitúmenové zmesi, uholný decht, dechtové výrobky (17 03 ), ostatné</t>
  </si>
  <si>
    <t>-946503463</t>
  </si>
  <si>
    <t>611,237</t>
  </si>
  <si>
    <t>"Pozn : Dodávatel zohladni v jednotkovej cene, bez zmeny polozky a mnozstiev, svoje moznosti triedenia, separovania, skladkovania pripadne recyklacie</t>
  </si>
  <si>
    <t>979089212z</t>
  </si>
  <si>
    <t>Zákonny poplatok - bitúmenové zmesi, uholný decht, dechtové výrobky (17 03 ), ostatné</t>
  </si>
  <si>
    <t>-1304736137</t>
  </si>
  <si>
    <t>998225111</t>
  </si>
  <si>
    <t>Presun hmôt pre pozemnú komunikáciu a letisko s krytom asfaltovým akejkoľvek dĺžky objektu</t>
  </si>
  <si>
    <t>-826878119</t>
  </si>
  <si>
    <t>767</t>
  </si>
  <si>
    <t>Konštrukcie doplnkové kovové</t>
  </si>
  <si>
    <t>767911140r</t>
  </si>
  <si>
    <t>M+D Ochranná sieť z PP (príp. PE), nenasiakavá biela, oko 50x50mm, uchytávanie do háčikov, napnutie na lankách, vrátane potrebného príslušenstva</t>
  </si>
  <si>
    <t>-429765955</t>
  </si>
  <si>
    <t>4,95*(34+21)</t>
  </si>
  <si>
    <t>4,95*18</t>
  </si>
  <si>
    <t>767911140r1</t>
  </si>
  <si>
    <t>M+D Napínacie lanko pr. 3-4mm, pozinkované, vrátane potrebného príslušenstva</t>
  </si>
  <si>
    <t>-453131274</t>
  </si>
  <si>
    <t>3*(34+21)</t>
  </si>
  <si>
    <t>3*18</t>
  </si>
  <si>
    <t>767916540</t>
  </si>
  <si>
    <t>Osadenie stĺpika, výšky nad 2,0 m do kotevného puzdra</t>
  </si>
  <si>
    <t>-94567861</t>
  </si>
  <si>
    <t>"stlpik</t>
  </si>
  <si>
    <t>"vzpera</t>
  </si>
  <si>
    <t>55358500431</t>
  </si>
  <si>
    <t>Stĺpik pre oplotenie, pozinkovaný,  DN100/3, výška 6m, vrátane kotvenia a povrchovej úpravy</t>
  </si>
  <si>
    <t>-901247109</t>
  </si>
  <si>
    <t>55358500432</t>
  </si>
  <si>
    <t>Vzpera pre oplotenie, pozinkovaná,  DN60/3, výška 5,406m, vrátane kotvenia a povrchovej úpravy</t>
  </si>
  <si>
    <t>3975811</t>
  </si>
  <si>
    <t>7679165400</t>
  </si>
  <si>
    <t>M+D Oceľové montážne puzdro pre kotvenie hracích sieti DN100 -so zátkou, osadené do bet. základu 600x600x840mm -C20/25, štrkové lôžko hr. 100mm, vrátane spodnej stavby a kotvenia</t>
  </si>
  <si>
    <t>-1150945069</t>
  </si>
  <si>
    <t>"volejbalova siet</t>
  </si>
  <si>
    <t>2+2*2</t>
  </si>
  <si>
    <t>"tenis</t>
  </si>
  <si>
    <t>76791654001</t>
  </si>
  <si>
    <t>M+D Basketbalový kôš výška 3,1m, osadené do bet. základu, štrkové lôžko 100mm, oceľové mont. puzdro DN 115, vrátane spodnej stavby a kotvenia</t>
  </si>
  <si>
    <t>-594458644</t>
  </si>
  <si>
    <t>7679165400r</t>
  </si>
  <si>
    <t>M+D Oceľové montážne puzdro pre kotvenie ochranných sieti (volejbal+ basketbal), DN115, osadené do bet. základu 600x600x1140mm -C20/25, štrkové lôžko hr. 100mm, vrátane spodnej stavby a kotvenia</t>
  </si>
  <si>
    <t>1130185531</t>
  </si>
  <si>
    <t>7679165500</t>
  </si>
  <si>
    <t>M+D Futbalová bránka 2 x 3m (v x š), vrátane povrchovej úpravy a kotvenia</t>
  </si>
  <si>
    <t>235181038</t>
  </si>
  <si>
    <t>7679165501</t>
  </si>
  <si>
    <t>M+D Workoutová konštrukcia 1, vrátane spodnej stavby a kotvenia - ozn.E</t>
  </si>
  <si>
    <t>-926410619</t>
  </si>
  <si>
    <t>7679165502</t>
  </si>
  <si>
    <t>M+D Workoutová konštrukcia 2, vrátane spodnej stavby a kotvenia - ozn.F</t>
  </si>
  <si>
    <t>-2145895806</t>
  </si>
  <si>
    <t>76791655021</t>
  </si>
  <si>
    <t>M+D Workoutová konštrukcia 3, vrátane spodnej stavby a kotvenia - ozn.G</t>
  </si>
  <si>
    <t>-271414096</t>
  </si>
  <si>
    <t>7679165503</t>
  </si>
  <si>
    <t>M+D Stôl na stolný tenis celobetónový vrátane celokovovej sieťky - ozn.J</t>
  </si>
  <si>
    <t>92426762</t>
  </si>
  <si>
    <t>76791655031</t>
  </si>
  <si>
    <t>M+D Workoutová konštrukcia , vrátane spodnej stavby a kotvenia - ozn.H</t>
  </si>
  <si>
    <t>-1900230833</t>
  </si>
  <si>
    <t>76791655032</t>
  </si>
  <si>
    <t>M+D Workoutová konštrukcia , vrátane spodnej stavby a kotvenia -ozn.I</t>
  </si>
  <si>
    <t>-1067499717</t>
  </si>
  <si>
    <t>7679165504</t>
  </si>
  <si>
    <t>M+D Lezecká stena pre deti 1, vrátane spodnej stavby a kotvenia - ozn.A</t>
  </si>
  <si>
    <t>-69318208</t>
  </si>
  <si>
    <t>7679165505</t>
  </si>
  <si>
    <t>M+D Lezecká stena pre deti 2, vrátane spodnej stavby a kotvenia - ozn.B</t>
  </si>
  <si>
    <t>543833831</t>
  </si>
  <si>
    <t>7679165506</t>
  </si>
  <si>
    <t>M+D Balančná dráha, vrátane spodnej stavby a kotvenia - ozn.C</t>
  </si>
  <si>
    <t>1177670125</t>
  </si>
  <si>
    <t>7679165507</t>
  </si>
  <si>
    <t>M+D Zemná trampolína, vrátane spodnej stavby a kotvenia - ozn.D</t>
  </si>
  <si>
    <t>-1166453516</t>
  </si>
  <si>
    <t>7679952005</t>
  </si>
  <si>
    <t xml:space="preserve">M+D Doskočisko s pieskoviskom, vrátane spodnej stavby a odvodnenia </t>
  </si>
  <si>
    <t>-1600986170</t>
  </si>
  <si>
    <t>7679952006</t>
  </si>
  <si>
    <t>M+D Gumený obrubník okolo doskočiska 980x200x50mm, vrátane spodnej stavby a kotvenia</t>
  </si>
  <si>
    <t>1027049623</t>
  </si>
  <si>
    <t>7679952007</t>
  </si>
  <si>
    <t>M+D Lapač piesku s pozinkovaným roštom a pryžovou rohožou, vrátane výkopu, lôžka z betónu a strkopieskového podsypu</t>
  </si>
  <si>
    <t>868481810</t>
  </si>
  <si>
    <t>7679952008</t>
  </si>
  <si>
    <t>M+D Premiestnenie existujúcich ochranných mreží  21,4x4,8m,  (základy - rozpočtované samostatne), vrátane  kotvenia -doplnená oceľ. platna 6x140x140mm a 4xM12 dl. 120mm na 1 stĺp</t>
  </si>
  <si>
    <t>340208687</t>
  </si>
  <si>
    <t>998767201</t>
  </si>
  <si>
    <t>Presun hmôt pre kovové stavebné doplnkové konštrukcie v objektoch výšky do 6 m</t>
  </si>
  <si>
    <t>-1235797784</t>
  </si>
  <si>
    <t>783</t>
  </si>
  <si>
    <t>Nátery</t>
  </si>
  <si>
    <t>783201811</t>
  </si>
  <si>
    <t>Odstránenie starých náterov z kovových stavebných doplnkových konštrukcií oškrabaním</t>
  </si>
  <si>
    <t>1262627039</t>
  </si>
  <si>
    <t>"plocha ochrannej mreze - v cene sa zohladní náter aj vzpier a stlpov! -2ks z oboch stran</t>
  </si>
  <si>
    <t>21,4*4,8*2*2</t>
  </si>
  <si>
    <t>783225400</t>
  </si>
  <si>
    <t>Nátery kov.stav.doplnk.konštr. syntet. na vzduchu schnúce dvojnás.1x email a tmelením - 105µm</t>
  </si>
  <si>
    <t>-874715150</t>
  </si>
  <si>
    <t>783226100</t>
  </si>
  <si>
    <t>Nátery kov.stav.doplnk.konštr. syntetické na vzduchu schnúce základný - 35µm</t>
  </si>
  <si>
    <t>-1195683246</t>
  </si>
  <si>
    <t>0001</t>
  </si>
  <si>
    <t>Pomocný výkaz plôch - NEOCEŇOVAŤ !!!</t>
  </si>
  <si>
    <t>M2</t>
  </si>
  <si>
    <t>512</t>
  </si>
  <si>
    <t>1987470610</t>
  </si>
  <si>
    <t>BASKETBALOVE IHRISKO</t>
  </si>
  <si>
    <t>"VOLEJBALOVE IHRISKO</t>
  </si>
  <si>
    <t>SO 03 - Rekonštrukcia detského ihriska</t>
  </si>
  <si>
    <t>122201102</t>
  </si>
  <si>
    <t>Odkopávka a prekopávka nezapažená v hornine 3, nad 100 do 1000 m3</t>
  </si>
  <si>
    <t>1309726450</t>
  </si>
  <si>
    <t>"dopadova plocha</t>
  </si>
  <si>
    <t>0,3*500</t>
  </si>
  <si>
    <t>168944137</t>
  </si>
  <si>
    <t>162201101</t>
  </si>
  <si>
    <t>Vodorovné premiestnenie výkopku z horniny 1-4 do 20m</t>
  </si>
  <si>
    <t>1844737443</t>
  </si>
  <si>
    <t>964497879</t>
  </si>
  <si>
    <t>564281111r</t>
  </si>
  <si>
    <t>M+D Dopadová plocha ihriska - vymývaný riečny štrk fr. 4-8, po zhutnení hr. 300 mm</t>
  </si>
  <si>
    <t>-164786647</t>
  </si>
  <si>
    <t>998151111</t>
  </si>
  <si>
    <t>Presun hmôt pre obj.8152, 8153,8159,zvislá nosná konštr.z tehál,tvárnic,blokov výšky do 10 m</t>
  </si>
  <si>
    <t>507716845</t>
  </si>
  <si>
    <t>7679953000</t>
  </si>
  <si>
    <t>M+D Detský kolotoč (viď. TS-SO 03-pism.L), vrátane spodnej stavby a kotvenia</t>
  </si>
  <si>
    <t>1461827347</t>
  </si>
  <si>
    <t>7679953001</t>
  </si>
  <si>
    <t>M+D Lanová pyramída (viď. TS-SO 03-pism.R), vrátane spodnej stavby a kotvenia</t>
  </si>
  <si>
    <t>1223574013</t>
  </si>
  <si>
    <t>7679953002</t>
  </si>
  <si>
    <t>M+D Lesný výstup - prvok do svahu (viď. TS-SO 03-pism.M), vrátane spodnej stavby a kotvenia</t>
  </si>
  <si>
    <t>-1512786459</t>
  </si>
  <si>
    <t>7679953003</t>
  </si>
  <si>
    <t>M+D Hojdačka kombi (viď. TS-SO 03-pism.K), vrátane spodnej stavby a kotvenia</t>
  </si>
  <si>
    <t>2035657594</t>
  </si>
  <si>
    <t>7679953004</t>
  </si>
  <si>
    <t>M+D Hracia zostava (viď. TS-SO 03-pism.P), vrátane spodnej stavby a kotvenia</t>
  </si>
  <si>
    <t>-673073563</t>
  </si>
  <si>
    <t>7679953005</t>
  </si>
  <si>
    <t>M+D Pružinová dvojhojdačka (viď. TS-SO 03-pism.N,O), vrátane spodnej stavby a kotvenia</t>
  </si>
  <si>
    <t>1656378975</t>
  </si>
  <si>
    <t>7679953006</t>
  </si>
  <si>
    <t>M+D Hojdacia sieť exteriérová, vrátane spodnej stavby a kotvenia</t>
  </si>
  <si>
    <t>-1109951743</t>
  </si>
  <si>
    <t>7679953007</t>
  </si>
  <si>
    <t>M+D Lanová pyramída (v TS-SO 03-písm.R)), vrátane spodnej stavby a kotvenia</t>
  </si>
  <si>
    <t>-38283770</t>
  </si>
  <si>
    <t>-1110644551</t>
  </si>
  <si>
    <t>SO 04 - Areálové oplotenie</t>
  </si>
  <si>
    <t xml:space="preserve">    762 - Konštrukcie tesárske</t>
  </si>
  <si>
    <t>622466135r</t>
  </si>
  <si>
    <t xml:space="preserve">Očistenia muriva, hĺbková penetrácia </t>
  </si>
  <si>
    <t>-1937167635</t>
  </si>
  <si>
    <t>622466183r</t>
  </si>
  <si>
    <t>Vonkajšia omietka stien vápenno cementová, strojné miešanie, ručné nanášanie</t>
  </si>
  <si>
    <t>-1075558030</t>
  </si>
  <si>
    <t>622481119</t>
  </si>
  <si>
    <t>Potiahnutie vonkajších stien sklotextílnou mriežkou s celoplošným prilepením</t>
  </si>
  <si>
    <t>-1508412407</t>
  </si>
  <si>
    <t>(0,32+0,15+0,15)*(0,55+2,035+0,55)*2</t>
  </si>
  <si>
    <t>622491301r</t>
  </si>
  <si>
    <t>Náter fasádny tekutý, dvojnásobný</t>
  </si>
  <si>
    <t>-1673477600</t>
  </si>
  <si>
    <t>971033651</t>
  </si>
  <si>
    <t>Vybúranie otvorov v murive tehl. plochy do 4 m2 hr. do 600 mm,  -1,87500t</t>
  </si>
  <si>
    <t>1368378354</t>
  </si>
  <si>
    <t>"nova brana</t>
  </si>
  <si>
    <t>0,32*0,55*2,035*2</t>
  </si>
  <si>
    <t>971055024r</t>
  </si>
  <si>
    <t xml:space="preserve">Rezanie tehlového muriva hr. panelu 320 mm stenovou pílou </t>
  </si>
  <si>
    <t>-307604052</t>
  </si>
  <si>
    <t>(0,55*3+2,035)*2</t>
  </si>
  <si>
    <t>-1593258510</t>
  </si>
  <si>
    <t>-1143921156</t>
  </si>
  <si>
    <t>1,379*4 'Prepočítané koeficientom množstva</t>
  </si>
  <si>
    <t>-1543720406</t>
  </si>
  <si>
    <t>-1999671009</t>
  </si>
  <si>
    <t>886779946</t>
  </si>
  <si>
    <t>458712347</t>
  </si>
  <si>
    <t>762</t>
  </si>
  <si>
    <t>Konštrukcie tesárske</t>
  </si>
  <si>
    <t>762112110r</t>
  </si>
  <si>
    <t>M+D Ceruzkový plot, agátová guľatina priemer 150mm, dl. 1613mm (bude prispôsobená odskokom súčasnej výplne), kotvenie do jestvujúceho plotu, vrátane farebného náteru</t>
  </si>
  <si>
    <t>-332263918</t>
  </si>
  <si>
    <t>998762202</t>
  </si>
  <si>
    <t>Presun hmôt pre konštrukcie tesárske v objektoch výšky do 12 m</t>
  </si>
  <si>
    <t>-500481754</t>
  </si>
  <si>
    <t>767914830</t>
  </si>
  <si>
    <t>Demontáž oplotenia rámového na oceľové stĺpiky, výšky nad 1 do 2 m,  -0,00900t -vyrezanie potrebného segmentu</t>
  </si>
  <si>
    <t>-371189560</t>
  </si>
  <si>
    <t>2,035*2</t>
  </si>
  <si>
    <t>767920010r</t>
  </si>
  <si>
    <t>M+D Dvojkrídlová, otváravá bránka 2,035x2m, oceľová, použije sa jestvujúca výplň oplotenia + oceľová výplň v spodnej časti výška 0,5m, vrátane kovania, kotvenia, povrchovej úpravy  a ošetrenia všetkých oceľových častí</t>
  </si>
  <si>
    <t>1581620423</t>
  </si>
  <si>
    <t>-560903777</t>
  </si>
  <si>
    <t>2018281545</t>
  </si>
  <si>
    <t>"nater jestvujucej brany</t>
  </si>
  <si>
    <t>1,54*4,55*2</t>
  </si>
  <si>
    <t>Nátery kov.stav.doplnk.konštr. syntet. na vzduchu schnúce dvojnás.1x email a tmelením - 105µm -( farebnosť podľa ceruskového plotu)</t>
  </si>
  <si>
    <t>-492842646</t>
  </si>
  <si>
    <t>-749175280</t>
  </si>
  <si>
    <t>SO 05 - Areálové spevnené plochy a parkoviská</t>
  </si>
  <si>
    <t xml:space="preserve">    8 - Rúrové vedenie</t>
  </si>
  <si>
    <t>-1657912046</t>
  </si>
  <si>
    <t>1741116505</t>
  </si>
  <si>
    <t>1120339466</t>
  </si>
  <si>
    <t>-601690983</t>
  </si>
  <si>
    <t xml:space="preserve">"vykop na deponiu   </t>
  </si>
  <si>
    <t xml:space="preserve">"z deponie na zasyp   </t>
  </si>
  <si>
    <t>162501122</t>
  </si>
  <si>
    <t>Vodorovné premiestnenie výkopku po spevnenej ceste z horniny tr.1-4, nad 100 do 1000 m3 na vzdialenosť do 3000 m</t>
  </si>
  <si>
    <t>549790634</t>
  </si>
  <si>
    <t>"výkop</t>
  </si>
  <si>
    <t>225</t>
  </si>
  <si>
    <t>"-zasyp</t>
  </si>
  <si>
    <t>-(20)</t>
  </si>
  <si>
    <t>162501123</t>
  </si>
  <si>
    <t xml:space="preserve">Vodorovné premiestnenie výkopku po spevnenej ceste z horniny tr.1-4, nad 100 do 1000 m3, príplatok k cene za každých ďalšich a začatých 1000 m </t>
  </si>
  <si>
    <t>1648535927</t>
  </si>
  <si>
    <t>(5-3)*prebyt_zem</t>
  </si>
  <si>
    <t>167101102</t>
  </si>
  <si>
    <t>Nakladanie neuľahnutého výkopku z hornín tr.1-4 nad 100 do 1000 m3</t>
  </si>
  <si>
    <t>909275624</t>
  </si>
  <si>
    <t>"nasyp</t>
  </si>
  <si>
    <t>171101104</t>
  </si>
  <si>
    <t>Uloženie sypaniny do násypu  súdržnej horniny s mierou zhutnenia nad 100 do 102 % podľa Proctor-Standard</t>
  </si>
  <si>
    <t>-1172817955</t>
  </si>
  <si>
    <t xml:space="preserve">"nasyp   </t>
  </si>
  <si>
    <t>171201201</t>
  </si>
  <si>
    <t>Uloženie sypaniny na skládky do 100 m3</t>
  </si>
  <si>
    <t>-1707981377</t>
  </si>
  <si>
    <t>171209002r</t>
  </si>
  <si>
    <t>Poplatok za skladovanie - zemina výkopová</t>
  </si>
  <si>
    <t>1521277711</t>
  </si>
  <si>
    <t>235210040</t>
  </si>
  <si>
    <t>-163098339</t>
  </si>
  <si>
    <t>-2059272975</t>
  </si>
  <si>
    <t>Úprava pláne v hornine 1-4 so zhutnením 30Mpa</t>
  </si>
  <si>
    <t>-1550373121</t>
  </si>
  <si>
    <t>424,6</t>
  </si>
  <si>
    <t>-26195976</t>
  </si>
  <si>
    <t>181301102</t>
  </si>
  <si>
    <t>Rozprestretie ornice v rovine, plocha do 500 m2, hr.do 150 mm</t>
  </si>
  <si>
    <t>1489875548</t>
  </si>
  <si>
    <t>Bezburinná ornica</t>
  </si>
  <si>
    <t>1378072783</t>
  </si>
  <si>
    <t>993191241</t>
  </si>
  <si>
    <t>1162439388</t>
  </si>
  <si>
    <t>-1491862963</t>
  </si>
  <si>
    <t>150*20/10000</t>
  </si>
  <si>
    <t>1997130081</t>
  </si>
  <si>
    <t>564851111</t>
  </si>
  <si>
    <t>Podklad zo štrkodrviny fr. 0-32 s rozprestrením a zhutnením, hr.po zhutnení 150 mm</t>
  </si>
  <si>
    <t>-2143105356</t>
  </si>
  <si>
    <t>komunikacia</t>
  </si>
  <si>
    <t>"Pozn. v jednotkovej cene dodavky si dodavatel zohladni svahovanie a presah okrajov komunikacie</t>
  </si>
  <si>
    <t>564851114</t>
  </si>
  <si>
    <t>Podklad zo štrkodrviny fr.0-32 s rozprestretím a zhutnením, po zhutnení hr. 180 mm</t>
  </si>
  <si>
    <t>2106403749</t>
  </si>
  <si>
    <t>"parkovisko</t>
  </si>
  <si>
    <t>305</t>
  </si>
  <si>
    <t>Podklad zo štrkodrviny fr. 0-63 s rozprestrením a zhutnením po zhutnení hr. 200 mm</t>
  </si>
  <si>
    <t>1320401719</t>
  </si>
  <si>
    <t>"komunikacia</t>
  </si>
  <si>
    <t>335,5</t>
  </si>
  <si>
    <t>Podklad zo štrkodrviny fr. 0-32 s rozprestretím a zhutnením, po zhutnení hr. 270 mm</t>
  </si>
  <si>
    <t>1635304114</t>
  </si>
  <si>
    <t>"SP pod odpadky</t>
  </si>
  <si>
    <t>34,1</t>
  </si>
  <si>
    <t>581130313</t>
  </si>
  <si>
    <t>Kryt cementobetónový cestných komunikácií skupiny CB III pre TDZ IV, V a VI, hr. 180 mm</t>
  </si>
  <si>
    <t>-165181254</t>
  </si>
  <si>
    <t>-320338066</t>
  </si>
  <si>
    <t>361144595</t>
  </si>
  <si>
    <t>31*1,02</t>
  </si>
  <si>
    <t>596912214</t>
  </si>
  <si>
    <t>Kladenie betónovej dlažby z vegetačných tvárnic hr. 80 mm, do lôžka z kameniva ťaženého, veľkosti do 0,25 m2, plochy nad 300 m2</t>
  </si>
  <si>
    <t>7978451</t>
  </si>
  <si>
    <t>592460020100r</t>
  </si>
  <si>
    <t>Dlažba betónová - polovegetačná, hr. 80 mm, sivá</t>
  </si>
  <si>
    <t>397967996</t>
  </si>
  <si>
    <t>305*1,02</t>
  </si>
  <si>
    <t>Rúrové vedenie</t>
  </si>
  <si>
    <t>899331111r</t>
  </si>
  <si>
    <t>Výmena poklopu vodomernej šachty za zadlážďovací, vrátane výškovej úpravy do 15cm</t>
  </si>
  <si>
    <t>885445545</t>
  </si>
  <si>
    <t>914001111</t>
  </si>
  <si>
    <t>Osadenie a montáž cestnej zvislej dopravnej značky na stľpik, stľp,konzolu alebo objekt</t>
  </si>
  <si>
    <t>892044626</t>
  </si>
  <si>
    <t>404410044500</t>
  </si>
  <si>
    <t>Zákazová značka B1 (Zákaz vjazdu všetkých vozidiel v oboch smeroch), rozmer 700 mm, fólia RA1, pozinkovaná</t>
  </si>
  <si>
    <t>-1588211184</t>
  </si>
  <si>
    <t>404410117000</t>
  </si>
  <si>
    <t>Informatívna prevádzková značka IP16 (Parkovisko – parkovacie miesta s vyhradeným státím), rozmer 500x700 mm, fólia RA1, pozinkovaná</t>
  </si>
  <si>
    <t>1868187091</t>
  </si>
  <si>
    <t>404410197400</t>
  </si>
  <si>
    <t>Dodatková tabuľka E12 (Dodatková tabuľa s textom), rozmer 500x500 mm, Zn plech so zahnutým lisovaným okrajom I. trieda, EG, 7 rokov</t>
  </si>
  <si>
    <t>-2115644715</t>
  </si>
  <si>
    <t>9140011110</t>
  </si>
  <si>
    <t>Osadenie stĺpikov pre cestné zvislé dopravné značky, vrátane výkopu a betonáže</t>
  </si>
  <si>
    <t>-1978464859</t>
  </si>
  <si>
    <t>55346838001</t>
  </si>
  <si>
    <t>Stĺpik na dopravné značky, vrátane kotvenia</t>
  </si>
  <si>
    <t>-629416065</t>
  </si>
  <si>
    <t>915711212</t>
  </si>
  <si>
    <t>Vodorovné dopravné značenie striekané farbou deliacich čiar súvislých šírky 125 mm biela retroreflexná</t>
  </si>
  <si>
    <t>-48550432</t>
  </si>
  <si>
    <t>915791111</t>
  </si>
  <si>
    <t>Predznačenie pre značenie striekané farbou z náterových hmôt deliace čiary, vodiace prúžky</t>
  </si>
  <si>
    <t>1988617814</t>
  </si>
  <si>
    <t>-71931594</t>
  </si>
  <si>
    <t>5921745000r</t>
  </si>
  <si>
    <t>Obrubník betónový záhonový 1000/200/50 mm</t>
  </si>
  <si>
    <t>-384845497</t>
  </si>
  <si>
    <t>9*1,01</t>
  </si>
  <si>
    <t>917862111</t>
  </si>
  <si>
    <t>Osadenie chodník. obrub. betón. stojatého s bočnou oporou z betónu prostého tr. C 10/12, 5 do lôžka</t>
  </si>
  <si>
    <t>861394634</t>
  </si>
  <si>
    <t>110+75</t>
  </si>
  <si>
    <t>592170002200</t>
  </si>
  <si>
    <t>Obrubník cestný, lxšxv 1000x150x260 mm, skosenie 120/40 mm</t>
  </si>
  <si>
    <t>-1014230001</t>
  </si>
  <si>
    <t>110*1,01</t>
  </si>
  <si>
    <t>592170002200r</t>
  </si>
  <si>
    <t>Obrubník cestný, lxšxv 1000x150x260 mm</t>
  </si>
  <si>
    <t>-2040324134</t>
  </si>
  <si>
    <t>75*1,01</t>
  </si>
  <si>
    <t>-2066637468</t>
  </si>
  <si>
    <t>(0,15-0,1)*0,45*185</t>
  </si>
  <si>
    <t>(0,15-0,1)*0,25*9</t>
  </si>
  <si>
    <t>-1000621204</t>
  </si>
  <si>
    <t>-889854471</t>
  </si>
  <si>
    <t>30*4 'Prepočítané koeficientom množstva</t>
  </si>
  <si>
    <t>1938422372</t>
  </si>
  <si>
    <t>-763459791</t>
  </si>
  <si>
    <t>-1379380186</t>
  </si>
  <si>
    <t>998224111</t>
  </si>
  <si>
    <t>Presun hmôt pre pozemné komunikácie s krytom monolitickým betónovým akejkoľvek dĺžky objektu</t>
  </si>
  <si>
    <t>-1860724616</t>
  </si>
  <si>
    <t>SO 06 - Vonkajšie osvetlenie</t>
  </si>
  <si>
    <t>M - Práce a dodávky M</t>
  </si>
  <si>
    <t xml:space="preserve">    21-M - Elektromontáže</t>
  </si>
  <si>
    <t xml:space="preserve">    46-M - Zemné práce vykonávané pri externých montážnych prácach</t>
  </si>
  <si>
    <t>Práce a dodávky M</t>
  </si>
  <si>
    <t>21-M</t>
  </si>
  <si>
    <t>Elektromontáže</t>
  </si>
  <si>
    <t>210010102</t>
  </si>
  <si>
    <t>Rozvádzač RVO1</t>
  </si>
  <si>
    <t>783256431</t>
  </si>
  <si>
    <t>210010103</t>
  </si>
  <si>
    <t>Rozvádzač RVO2</t>
  </si>
  <si>
    <t>371928615</t>
  </si>
  <si>
    <t>210010104</t>
  </si>
  <si>
    <t>Rozvádzač RVO3</t>
  </si>
  <si>
    <t>-234178896</t>
  </si>
  <si>
    <t>210010105</t>
  </si>
  <si>
    <t>Rozvádzač RVO4</t>
  </si>
  <si>
    <t>1789492999</t>
  </si>
  <si>
    <t>210010106</t>
  </si>
  <si>
    <t>Snímač intenzity osvetlenia</t>
  </si>
  <si>
    <t>1449727129</t>
  </si>
  <si>
    <t>210010154.S</t>
  </si>
  <si>
    <t>Rúrka ohybná elektroinštalačná z HDPE, D 110 uložená pevne</t>
  </si>
  <si>
    <t>-951948968</t>
  </si>
  <si>
    <t>3457100060000</t>
  </si>
  <si>
    <t>Chranička 110 mm</t>
  </si>
  <si>
    <t>-1142960868</t>
  </si>
  <si>
    <t>210201430</t>
  </si>
  <si>
    <t>Zapojenie svietidla 1x svetelný zdroj, parkového a záhradného na stĺp LED</t>
  </si>
  <si>
    <t>-39129486</t>
  </si>
  <si>
    <t>3484301380</t>
  </si>
  <si>
    <t>Svietidlo parkové  60W</t>
  </si>
  <si>
    <t>256</t>
  </si>
  <si>
    <t>1631801724</t>
  </si>
  <si>
    <t>210201800.S</t>
  </si>
  <si>
    <t>Montáž a zapojenie svietidla 1x svetelný zdroj, uličného, výbojkového</t>
  </si>
  <si>
    <t>53466972</t>
  </si>
  <si>
    <t>348370001100r</t>
  </si>
  <si>
    <t>Svietidlo reflektorové 240W</t>
  </si>
  <si>
    <t>-247209102</t>
  </si>
  <si>
    <t>210201850</t>
  </si>
  <si>
    <t>Montáž stožiara oceľového výšky 3 m so zemným koncom pre uličné svietidlá</t>
  </si>
  <si>
    <t>605655010</t>
  </si>
  <si>
    <t>316720003180r</t>
  </si>
  <si>
    <t>Stožiar parkový výšky 3 m</t>
  </si>
  <si>
    <t>728042966</t>
  </si>
  <si>
    <t>210201851</t>
  </si>
  <si>
    <t>Montáž stožiara oceľového výšky 4 m so zemným koncom pre uličné svietidlá</t>
  </si>
  <si>
    <t>1678480339</t>
  </si>
  <si>
    <t>316720003182r</t>
  </si>
  <si>
    <t>Stožiar parkový výšky 4 m</t>
  </si>
  <si>
    <t>1571462188</t>
  </si>
  <si>
    <t>210201855.S</t>
  </si>
  <si>
    <t>Montáž stožiara oceľového výšky 8 m so zemným koncom pre uličné svietidlá</t>
  </si>
  <si>
    <t>1343547765</t>
  </si>
  <si>
    <t>3483700026001</t>
  </si>
  <si>
    <t>Stožiar rúrový výšky 8 m</t>
  </si>
  <si>
    <t>-2130690065</t>
  </si>
  <si>
    <t>210204105.S</t>
  </si>
  <si>
    <t>Výložník oceľový dvojramenný - do hmotn.70 kg</t>
  </si>
  <si>
    <t>1416806770</t>
  </si>
  <si>
    <t>316770001700.S</t>
  </si>
  <si>
    <t>Výložník dvojramenný oceľový zinkový, vyloženie 0,5 m</t>
  </si>
  <si>
    <t>-1470838398</t>
  </si>
  <si>
    <t>210204201</t>
  </si>
  <si>
    <t xml:space="preserve">Elektrovýstroj </t>
  </si>
  <si>
    <t>1332864951</t>
  </si>
  <si>
    <t>210220020.S</t>
  </si>
  <si>
    <t>Uzemňovacie vedenie v zemi FeZn vrátane izolácie spojov</t>
  </si>
  <si>
    <t>-1466185115</t>
  </si>
  <si>
    <t>354410058800.S</t>
  </si>
  <si>
    <t>Pásovina uzemňovacia FeZn 30 x 4 mm</t>
  </si>
  <si>
    <t>kg</t>
  </si>
  <si>
    <t>69684899</t>
  </si>
  <si>
    <t>210220021.S</t>
  </si>
  <si>
    <t>Uzemňovacie vedenie v zemi FeZn vrátane izolácie spojov O 10 mm</t>
  </si>
  <si>
    <t>1905248419</t>
  </si>
  <si>
    <t>354410054800.S</t>
  </si>
  <si>
    <t>Drôt bleskozvodový FeZn, d 10 mm</t>
  </si>
  <si>
    <t>909956843</t>
  </si>
  <si>
    <t>120*0,625 'Prepočítané koeficientom množstva</t>
  </si>
  <si>
    <t>210220245.S</t>
  </si>
  <si>
    <t>Svorka FeZn pripojovacia SR, SP</t>
  </si>
  <si>
    <t>-365491253</t>
  </si>
  <si>
    <t>42+105</t>
  </si>
  <si>
    <t>354410000400.S</t>
  </si>
  <si>
    <t>Svorka FeZn  označenie SP 01</t>
  </si>
  <si>
    <t>1710424370</t>
  </si>
  <si>
    <t>354410000500.S</t>
  </si>
  <si>
    <t xml:space="preserve">Svorka FeZn označenie SR 02 </t>
  </si>
  <si>
    <t>1428414890</t>
  </si>
  <si>
    <t>210220253.S</t>
  </si>
  <si>
    <t>Svorka FeZn uzemňovacia SR03</t>
  </si>
  <si>
    <t>1447892037</t>
  </si>
  <si>
    <t>354410000900.S</t>
  </si>
  <si>
    <t xml:space="preserve">Svorka FeZn uzemňovacia označenie SR 03 </t>
  </si>
  <si>
    <t>943344559</t>
  </si>
  <si>
    <t>21022025400</t>
  </si>
  <si>
    <t>Gumoasfalt</t>
  </si>
  <si>
    <t>530129886</t>
  </si>
  <si>
    <t>210800107.S</t>
  </si>
  <si>
    <t>Kábel medený uložený voľne CYKY 450/750 V 3x1,5</t>
  </si>
  <si>
    <t>59410699</t>
  </si>
  <si>
    <t>341110000700.S</t>
  </si>
  <si>
    <t>Kábel medený CYKY 3x1,5 mm2</t>
  </si>
  <si>
    <t>-1133576653</t>
  </si>
  <si>
    <t>210800108.S</t>
  </si>
  <si>
    <t>Kábel medený uložený voľne CYKY 450/750 V 3x2,5</t>
  </si>
  <si>
    <t>1980770450</t>
  </si>
  <si>
    <t>341110000800.S</t>
  </si>
  <si>
    <t>Kábel medený CYKY 3x2,5 mm2</t>
  </si>
  <si>
    <t>1584628346</t>
  </si>
  <si>
    <t>210800118.S</t>
  </si>
  <si>
    <t>Kábel medený uložený voľne CYKY 450/750 V 4x16</t>
  </si>
  <si>
    <t>-1450866076</t>
  </si>
  <si>
    <t>341110001800.S</t>
  </si>
  <si>
    <t>Kábel medený CYKY 4x16 mm2</t>
  </si>
  <si>
    <t>792140465</t>
  </si>
  <si>
    <t>210800119.S</t>
  </si>
  <si>
    <t>Kábel medený uložený voľne CYKY 450/750 V 5x1,5</t>
  </si>
  <si>
    <t>1303599763</t>
  </si>
  <si>
    <t>341110001900.S</t>
  </si>
  <si>
    <t>Kábel medený CYKY 5x1,5 mm2</t>
  </si>
  <si>
    <t>1628257465</t>
  </si>
  <si>
    <t>210901110.S</t>
  </si>
  <si>
    <t>Kábel hliníkový silový samonosný uložený voľne AYKYz 450/750 V 4x10 pre vonkajšie práce</t>
  </si>
  <si>
    <t>1928577085</t>
  </si>
  <si>
    <t>341110035300.S</t>
  </si>
  <si>
    <t>Kábel hliníkový závesný AYKYz 4x10 mm2</t>
  </si>
  <si>
    <t>567103357</t>
  </si>
  <si>
    <t>210901111.S</t>
  </si>
  <si>
    <t>Kábel hliníkový silový samonosný uložený voľne AYKYz 450/750 V 4x16 pre vonkajšie práce</t>
  </si>
  <si>
    <t>-1696504818</t>
  </si>
  <si>
    <t>341110035400.S</t>
  </si>
  <si>
    <t>Kábel hliníkový závesný AYKYz 4x16 mm2</t>
  </si>
  <si>
    <t>1541200764</t>
  </si>
  <si>
    <t>21090112000</t>
  </si>
  <si>
    <t>Ukončenie kabla 4x16 mm</t>
  </si>
  <si>
    <t>1697723424</t>
  </si>
  <si>
    <t>210901120001</t>
  </si>
  <si>
    <t>Ukončenie kabla 4x10 mm</t>
  </si>
  <si>
    <t>-564603140</t>
  </si>
  <si>
    <t>21090112001</t>
  </si>
  <si>
    <t>Ukončenie vodiča do 2,5 mm</t>
  </si>
  <si>
    <t>1072977479</t>
  </si>
  <si>
    <t>100001</t>
  </si>
  <si>
    <t>PPV</t>
  </si>
  <si>
    <t>1185930981</t>
  </si>
  <si>
    <t>100002</t>
  </si>
  <si>
    <t>Podružný materiál</t>
  </si>
  <si>
    <t>-94654301</t>
  </si>
  <si>
    <t>100003</t>
  </si>
  <si>
    <t>Revízia</t>
  </si>
  <si>
    <t>589357819</t>
  </si>
  <si>
    <t>100004</t>
  </si>
  <si>
    <t>Realizačný projekt</t>
  </si>
  <si>
    <t>1730818115</t>
  </si>
  <si>
    <t>100005</t>
  </si>
  <si>
    <t>Montážna plošina</t>
  </si>
  <si>
    <t>-982394409</t>
  </si>
  <si>
    <t>100006</t>
  </si>
  <si>
    <t>Doprava</t>
  </si>
  <si>
    <t>-1865465554</t>
  </si>
  <si>
    <t>46-M</t>
  </si>
  <si>
    <t>Zemné práce vykonávané pri externých montážnych prácach</t>
  </si>
  <si>
    <t>4600507000</t>
  </si>
  <si>
    <t>Vytýčenie inžinierských sieti</t>
  </si>
  <si>
    <t>175934382</t>
  </si>
  <si>
    <t>460050703.S</t>
  </si>
  <si>
    <t>Výkop jamy pre stožiar verejného osvetlenia do 2 m3 vrátane, ručný výkop v zemina triedy 3, vrátane odvozu prebytočnej zeminy</t>
  </si>
  <si>
    <t>440534493</t>
  </si>
  <si>
    <t>4600507050</t>
  </si>
  <si>
    <t>Základ z prostého betónu s dopravou zmesi a betonážou do prírodnej zeminy bez debnenia</t>
  </si>
  <si>
    <t>-1854104483</t>
  </si>
  <si>
    <t>460202173.S</t>
  </si>
  <si>
    <t>Hĺbenie káblovej ryhy strojne 35 cm širokej a 90 cm hlbokej, v zemine triedy 3</t>
  </si>
  <si>
    <t>290308962</t>
  </si>
  <si>
    <t>460490012.S</t>
  </si>
  <si>
    <t>Rozvinutie a uloženie výstražnej fólie z PE do ryhy, šírka do 33 cm</t>
  </si>
  <si>
    <t>203087325</t>
  </si>
  <si>
    <t>283230008000</t>
  </si>
  <si>
    <t>Výstražná fóla PE, šxhr 300x0,08 mm, dĺ. 250 m, farba červená</t>
  </si>
  <si>
    <t>2117985659</t>
  </si>
  <si>
    <t>460560173.S</t>
  </si>
  <si>
    <t>Ručný zásyp nezap. káblovej ryhy bez zhutn. zeminy, 35 cm širokej, 90 cm hlbokej v zemine tr. 3</t>
  </si>
  <si>
    <t>-1815876320</t>
  </si>
  <si>
    <t>460620013.S</t>
  </si>
  <si>
    <t>Proviz. úprava terénu v zemine tr. 3, aby nerovnosti terénu neboli väčšie ako 2 cm od vodor.hladiny</t>
  </si>
  <si>
    <t>1689815622</t>
  </si>
  <si>
    <t>Poznámky:</t>
  </si>
  <si>
    <t>K správnemu naceneniu výkazu výmer je potrebné naštudovanie PD. Naceniť je potrebné jestvujúci výkaz výmer podľa pokynov tendrového zadávateľa, resp. navrhu zmluvy o dielo.</t>
  </si>
  <si>
    <t xml:space="preserve"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 </t>
  </si>
  <si>
    <t xml:space="preserve"> 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</si>
  <si>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Výmery položiek presunov hmot PSV vyjadrených mernými jednotkami v percentách % si uchádzač výpĺna sám podla metodiky rozpočtárskych programov napr. Cenkros, ODIS.</t>
  </si>
  <si>
    <t>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</t>
  </si>
  <si>
    <t xml:space="preserve">Poznámky:						_x000D_
K správnemu naceneniu výkazu výmer je potrebné naštudovanie PD. Naceniť je potrebné jestvujúci výkaz výmer podľa pokynov tendrového zadávateľa, resp. navrhu zmluvy o dielo.						_x000D_
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 						_x000D_
 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						_x000D_
Výmery položiek presunov hmot PSV vyjadrených mernými jednotkami v percentách % si uchádzač výpĺna sám podla metodiky rozpočtárskych programov napr. Cenkros, ODIS.						_x000D_
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						_x000D_
</t>
  </si>
  <si>
    <t>Zákonný poplatok</t>
  </si>
  <si>
    <t>180401211.S</t>
  </si>
  <si>
    <t>Založenie trávnika lúčneho v rovine alebo na svahu do 1:5</t>
  </si>
  <si>
    <t>577144331r1</t>
  </si>
  <si>
    <t>Čiarovanie ihrísk - šírka čiar=5cm (všetky ihriská okrem futbalového)</t>
  </si>
  <si>
    <t>Čiarovanie ihrísk - šírka čiar futbalové ihrisko=10cm</t>
  </si>
  <si>
    <t>"atleticka draha</t>
  </si>
  <si>
    <t>581130313r6</t>
  </si>
  <si>
    <t>Polyuretánový trvalo elastický povrch (PU spojivo a granulát z recyklovanej gumy frakcie 1 - 4 mm a vrstva PU tmelu) hr. 10mm, aplikácia špeciálnym finišérom</t>
  </si>
  <si>
    <t xml:space="preserve">Štruktúrovaný striekaný vodonepriepustný EPDM povrch hr. 3mm (vrstva PU spojiva s EPDM granulátom frakcie 1 - 4 mm.) - RAL 3016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</si>
</sst>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u/>
      <sz val="11"/>
      <color theme="10"/>
      <name val="Calibri"/>
      <scheme val="minor"/>
    </font>
    <font>
      <sz val="8"/>
      <name val="MS Sans Serif"/>
      <family val="2"/>
    </font>
    <font>
      <b/>
      <sz val="8"/>
      <name val="MS Sans Serif"/>
      <family val="2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rgb="FF464646"/>
      <name val="Arial CE"/>
      <family val="2"/>
      <charset val="238"/>
    </font>
    <font>
      <sz val="9"/>
      <color rgb="FFFF0000"/>
      <name val="Arial CE"/>
    </font>
    <font>
      <sz val="12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40" fillId="0" borderId="0" applyNumberFormat="0" applyFill="0" applyBorder="0" applyAlignment="0" applyProtection="0"/>
    <xf numFmtId="0" fontId="41" fillId="0" borderId="0" applyAlignment="0">
      <alignment vertical="top" wrapText="1"/>
      <protection locked="0"/>
    </xf>
  </cellStyleXfs>
  <cellXfs count="3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8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6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6" fillId="5" borderId="0" xfId="0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4" fillId="0" borderId="23" xfId="0" applyFont="1" applyBorder="1" applyAlignment="1" applyProtection="1">
      <alignment horizontal="center" vertical="center"/>
      <protection locked="0"/>
    </xf>
    <xf numFmtId="49" fontId="24" fillId="0" borderId="23" xfId="0" applyNumberFormat="1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167" fontId="24" fillId="0" borderId="23" xfId="0" applyNumberFormat="1" applyFont="1" applyBorder="1" applyAlignment="1" applyProtection="1">
      <alignment vertical="center"/>
      <protection locked="0"/>
    </xf>
    <xf numFmtId="4" fontId="24" fillId="3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23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167" fontId="24" fillId="3" borderId="23" xfId="0" applyNumberFormat="1" applyFont="1" applyFill="1" applyBorder="1" applyAlignment="1" applyProtection="1">
      <alignment vertical="center"/>
      <protection locked="0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167" fontId="37" fillId="3" borderId="23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42" fillId="0" borderId="0" xfId="2" applyFont="1" applyAlignment="1">
      <alignment horizontal="left" vertical="top"/>
      <protection locked="0"/>
    </xf>
    <xf numFmtId="0" fontId="42" fillId="0" borderId="0" xfId="2" applyFont="1" applyAlignment="1">
      <alignment horizontal="left" vertical="top" wrapText="1"/>
      <protection locked="0"/>
    </xf>
    <xf numFmtId="0" fontId="42" fillId="0" borderId="0" xfId="2" applyFont="1" applyAlignment="1">
      <alignment horizontal="right" vertical="top"/>
      <protection locked="0"/>
    </xf>
    <xf numFmtId="4" fontId="26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4" fillId="5" borderId="7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" fontId="26" fillId="5" borderId="0" xfId="0" applyNumberFormat="1" applyFont="1" applyFill="1" applyAlignment="1">
      <alignment vertical="center"/>
    </xf>
    <xf numFmtId="0" fontId="24" fillId="5" borderId="8" xfId="0" applyFont="1" applyFill="1" applyBorder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9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4" fillId="5" borderId="6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2" fillId="0" borderId="0" xfId="2" applyFont="1" applyAlignment="1">
      <alignment horizontal="left" vertical="top" wrapText="1"/>
      <protection locked="0"/>
    </xf>
    <xf numFmtId="0" fontId="43" fillId="0" borderId="0" xfId="0" applyFont="1"/>
    <xf numFmtId="0" fontId="46" fillId="0" borderId="23" xfId="0" applyFont="1" applyBorder="1" applyAlignment="1" applyProtection="1">
      <alignment horizontal="left" vertical="center" wrapText="1"/>
      <protection locked="0"/>
    </xf>
    <xf numFmtId="49" fontId="46" fillId="0" borderId="23" xfId="0" applyNumberFormat="1" applyFont="1" applyBorder="1" applyAlignment="1" applyProtection="1">
      <alignment horizontal="left" vertical="center" wrapText="1"/>
      <protection locked="0"/>
    </xf>
    <xf numFmtId="0" fontId="46" fillId="0" borderId="23" xfId="0" applyFont="1" applyBorder="1" applyAlignment="1" applyProtection="1">
      <alignment horizontal="center" vertical="center" wrapText="1"/>
      <protection locked="0"/>
    </xf>
    <xf numFmtId="167" fontId="46" fillId="0" borderId="23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47" fillId="0" borderId="0" xfId="0" applyFont="1"/>
  </cellXfs>
  <cellStyles count="3">
    <cellStyle name="Hyperlink" xfId="1" builtinId="8"/>
    <cellStyle name="Normal" xfId="0" builtinId="0" customBuiltin="1"/>
    <cellStyle name="normálne_SO-01 Rodinný dom a občianska vybavenosť - zmena Zadanie s výkazom výmer" xfId="2" xr:uid="{E2F2BC11-9A52-4C80-8F8D-9E20AAFB19EA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1019175</xdr:colOff>
      <xdr:row>51</xdr:row>
      <xdr:rowOff>95251</xdr:rowOff>
    </xdr:from>
    <xdr:to>
      <xdr:col>39</xdr:col>
      <xdr:colOff>466725</xdr:colOff>
      <xdr:row>60</xdr:row>
      <xdr:rowOff>86634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26F2EAB-F2F3-466A-9BB0-126CBD205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0" y="10668001"/>
          <a:ext cx="2209800" cy="1277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1"/>
  <sheetViews>
    <sheetView showGridLines="0" topLeftCell="A23" workbookViewId="0">
      <selection activeCell="AK28" sqref="AK28:AO28"/>
    </sheetView>
  </sheetViews>
  <sheetFormatPr baseColWidth="10" defaultColWidth="8.75" defaultRowHeight="11"/>
  <cols>
    <col min="1" max="1" width="8.25" style="1" customWidth="1"/>
    <col min="2" max="2" width="1.75" style="1" customWidth="1"/>
    <col min="3" max="3" width="4.25" style="1" customWidth="1"/>
    <col min="4" max="33" width="2.75" style="1" customWidth="1"/>
    <col min="34" max="34" width="3.25" style="1" customWidth="1"/>
    <col min="35" max="35" width="31.75" style="1" customWidth="1"/>
    <col min="36" max="37" width="2.5" style="1" customWidth="1"/>
    <col min="38" max="38" width="8.25" style="1" customWidth="1"/>
    <col min="39" max="39" width="3.25" style="1" customWidth="1"/>
    <col min="40" max="40" width="13.25" style="1" customWidth="1"/>
    <col min="41" max="41" width="7.5" style="1" customWidth="1"/>
    <col min="42" max="42" width="4.25" style="1" customWidth="1"/>
    <col min="43" max="43" width="15.75" style="1" hidden="1" customWidth="1"/>
    <col min="44" max="44" width="13.75" style="1" customWidth="1"/>
    <col min="45" max="47" width="25.75" style="1" hidden="1" customWidth="1"/>
    <col min="48" max="49" width="21.75" style="1" hidden="1" customWidth="1"/>
    <col min="50" max="51" width="25" style="1" hidden="1" customWidth="1"/>
    <col min="52" max="52" width="21.75" style="1" hidden="1" customWidth="1"/>
    <col min="53" max="53" width="19.25" style="1" hidden="1" customWidth="1"/>
    <col min="54" max="54" width="25" style="1" hidden="1" customWidth="1"/>
    <col min="55" max="55" width="21.75" style="1" hidden="1" customWidth="1"/>
    <col min="56" max="56" width="19.25" style="1" hidden="1" customWidth="1"/>
    <col min="57" max="57" width="66.5" style="1" customWidth="1"/>
    <col min="71" max="91" width="9.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7" customHeight="1">
      <c r="AR2" s="256" t="s">
        <v>5</v>
      </c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S2" s="18" t="s">
        <v>6</v>
      </c>
      <c r="BT2" s="18" t="s">
        <v>7</v>
      </c>
    </row>
    <row r="3" spans="1:74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49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R5" s="21"/>
      <c r="BE5" s="266" t="s">
        <v>13</v>
      </c>
      <c r="BS5" s="18" t="s">
        <v>6</v>
      </c>
    </row>
    <row r="6" spans="1:74" s="1" customFormat="1" ht="37" customHeight="1">
      <c r="B6" s="21"/>
      <c r="D6" s="27" t="s">
        <v>14</v>
      </c>
      <c r="K6" s="251" t="s">
        <v>15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R6" s="21"/>
      <c r="BE6" s="267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67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9" t="s">
        <v>21</v>
      </c>
      <c r="AR8" s="21"/>
      <c r="BE8" s="267"/>
      <c r="BS8" s="18" t="s">
        <v>6</v>
      </c>
    </row>
    <row r="9" spans="1:74" s="1" customFormat="1" ht="14.5" customHeight="1">
      <c r="B9" s="21"/>
      <c r="AR9" s="21"/>
      <c r="BE9" s="267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67"/>
      <c r="BS10" s="18" t="s">
        <v>6</v>
      </c>
    </row>
    <row r="11" spans="1:74" s="1" customFormat="1" ht="18.5" customHeight="1">
      <c r="B11" s="21"/>
      <c r="E11" s="26" t="s">
        <v>24</v>
      </c>
      <c r="AK11" s="28" t="s">
        <v>25</v>
      </c>
      <c r="AN11" s="26" t="s">
        <v>1</v>
      </c>
      <c r="AR11" s="21"/>
      <c r="BE11" s="267"/>
      <c r="BS11" s="18" t="s">
        <v>6</v>
      </c>
    </row>
    <row r="12" spans="1:74" s="1" customFormat="1" ht="7" customHeight="1">
      <c r="B12" s="21"/>
      <c r="AR12" s="21"/>
      <c r="BE12" s="267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67"/>
      <c r="BS13" s="18" t="s">
        <v>6</v>
      </c>
    </row>
    <row r="14" spans="1:74" ht="13">
      <c r="B14" s="21"/>
      <c r="E14" s="252" t="s">
        <v>27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8" t="s">
        <v>25</v>
      </c>
      <c r="AN14" s="30" t="s">
        <v>27</v>
      </c>
      <c r="AR14" s="21"/>
      <c r="BE14" s="267"/>
      <c r="BS14" s="18" t="s">
        <v>6</v>
      </c>
    </row>
    <row r="15" spans="1:74" s="1" customFormat="1" ht="7" customHeight="1">
      <c r="B15" s="21"/>
      <c r="AR15" s="21"/>
      <c r="BE15" s="267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67"/>
      <c r="BS16" s="18" t="s">
        <v>3</v>
      </c>
    </row>
    <row r="17" spans="1:71" s="1" customFormat="1" ht="18.5" customHeight="1">
      <c r="B17" s="21"/>
      <c r="E17" s="26" t="s">
        <v>29</v>
      </c>
      <c r="AK17" s="28" t="s">
        <v>25</v>
      </c>
      <c r="AN17" s="26" t="s">
        <v>1</v>
      </c>
      <c r="AR17" s="21"/>
      <c r="BE17" s="267"/>
      <c r="BS17" s="18" t="s">
        <v>30</v>
      </c>
    </row>
    <row r="18" spans="1:71" s="1" customFormat="1" ht="7" customHeight="1">
      <c r="B18" s="21"/>
      <c r="AR18" s="21"/>
      <c r="BE18" s="267"/>
      <c r="BS18" s="18" t="s">
        <v>6</v>
      </c>
    </row>
    <row r="19" spans="1:71" s="1" customFormat="1" ht="12" customHeight="1">
      <c r="B19" s="21"/>
      <c r="D19" s="28" t="s">
        <v>31</v>
      </c>
      <c r="AK19" s="28" t="s">
        <v>23</v>
      </c>
      <c r="AN19" s="26" t="s">
        <v>1</v>
      </c>
      <c r="AR19" s="21"/>
      <c r="BE19" s="267"/>
      <c r="BS19" s="18" t="s">
        <v>6</v>
      </c>
    </row>
    <row r="20" spans="1:71" s="1" customFormat="1" ht="18.5" customHeight="1">
      <c r="B20" s="21"/>
      <c r="E20" s="26" t="s">
        <v>32</v>
      </c>
      <c r="AK20" s="28" t="s">
        <v>25</v>
      </c>
      <c r="AN20" s="26" t="s">
        <v>1</v>
      </c>
      <c r="AR20" s="21"/>
      <c r="BE20" s="267"/>
      <c r="BS20" s="18" t="s">
        <v>30</v>
      </c>
    </row>
    <row r="21" spans="1:71" s="1" customFormat="1" ht="7" customHeight="1">
      <c r="B21" s="21"/>
      <c r="AR21" s="21"/>
      <c r="BE21" s="267"/>
    </row>
    <row r="22" spans="1:71" s="1" customFormat="1" ht="12" customHeight="1">
      <c r="B22" s="21"/>
      <c r="D22" s="28" t="s">
        <v>33</v>
      </c>
      <c r="AR22" s="21"/>
      <c r="BE22" s="267"/>
    </row>
    <row r="23" spans="1:71" s="1" customFormat="1" ht="198" customHeight="1">
      <c r="B23" s="21"/>
      <c r="D23" s="28"/>
      <c r="E23" s="275" t="s">
        <v>1778</v>
      </c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5"/>
      <c r="AK23" s="275"/>
      <c r="AL23" s="275"/>
      <c r="AM23" s="275"/>
      <c r="AN23" s="275"/>
      <c r="AR23" s="21"/>
      <c r="BE23" s="267"/>
    </row>
    <row r="24" spans="1:71" s="1" customFormat="1" ht="10.5" customHeight="1">
      <c r="B24" s="21"/>
      <c r="E24" s="254" t="s">
        <v>1</v>
      </c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R24" s="21"/>
      <c r="BE24" s="267"/>
    </row>
    <row r="25" spans="1:71" s="1" customFormat="1" ht="7" customHeight="1">
      <c r="B25" s="21"/>
      <c r="AR25" s="21"/>
      <c r="BE25" s="267"/>
    </row>
    <row r="26" spans="1:71" s="1" customFormat="1" ht="7" customHeight="1">
      <c r="B26" s="21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R26" s="21"/>
      <c r="BE26" s="267"/>
    </row>
    <row r="27" spans="1:71" s="1" customFormat="1" ht="14.5" customHeight="1">
      <c r="B27" s="21"/>
      <c r="D27" s="33" t="s">
        <v>34</v>
      </c>
      <c r="AK27" s="255">
        <f>ROUND(AG96,2)</f>
        <v>0</v>
      </c>
      <c r="AL27" s="250"/>
      <c r="AM27" s="250"/>
      <c r="AN27" s="250"/>
      <c r="AO27" s="250"/>
      <c r="AR27" s="21"/>
      <c r="BE27" s="267"/>
    </row>
    <row r="28" spans="1:71" s="1" customFormat="1" ht="14.5" customHeight="1">
      <c r="B28" s="21"/>
      <c r="D28" s="33" t="s">
        <v>35</v>
      </c>
      <c r="AK28" s="255">
        <f>ROUND(AG104, 2)</f>
        <v>0</v>
      </c>
      <c r="AL28" s="255"/>
      <c r="AM28" s="255"/>
      <c r="AN28" s="255"/>
      <c r="AO28" s="255"/>
      <c r="AR28" s="21"/>
      <c r="BE28" s="267"/>
    </row>
    <row r="29" spans="1:71" s="2" customFormat="1" ht="20.25" customHeight="1">
      <c r="A29" s="35"/>
      <c r="B29" s="36"/>
      <c r="C29" s="35"/>
      <c r="D29" s="243" t="s">
        <v>1779</v>
      </c>
      <c r="AK29" s="255">
        <f>'SO 01 - Krajinná architek...'!J32+'SO 02 - Multifunkčné š...'!J32+'SO 03 - Rekonštrukcia de...'!J32+'SO 04 - Areálové oplotenie'!J32+'SO 05 - Areálové spevne...'!J32+'SO 06 - Vonkajšie osvetlenie'!J32</f>
        <v>0</v>
      </c>
      <c r="AL29" s="255"/>
      <c r="AM29" s="255"/>
      <c r="AN29" s="255"/>
      <c r="AO29" s="255"/>
      <c r="AP29" s="35"/>
      <c r="AQ29" s="35"/>
      <c r="AR29" s="36"/>
      <c r="BE29" s="267"/>
    </row>
    <row r="30" spans="1:71" s="2" customFormat="1" ht="7" customHeight="1">
      <c r="A30" s="242"/>
      <c r="B30" s="36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  <c r="AP30" s="242"/>
      <c r="AQ30" s="242"/>
      <c r="AR30" s="36"/>
      <c r="BE30" s="267"/>
    </row>
    <row r="31" spans="1:71" s="2" customFormat="1" ht="26" customHeight="1">
      <c r="A31" s="35"/>
      <c r="B31" s="36"/>
      <c r="C31" s="35"/>
      <c r="D31" s="37" t="s">
        <v>36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288">
        <f>ROUND(AK27 + AK28+AK29, 2)</f>
        <v>0</v>
      </c>
      <c r="AL31" s="289"/>
      <c r="AM31" s="289"/>
      <c r="AN31" s="289"/>
      <c r="AO31" s="289"/>
      <c r="AP31" s="35"/>
      <c r="AQ31" s="35"/>
      <c r="AR31" s="36"/>
      <c r="BE31" s="267"/>
    </row>
    <row r="32" spans="1:71" s="2" customFormat="1" ht="7" customHeight="1">
      <c r="A32" s="35"/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6"/>
      <c r="BE32" s="267"/>
    </row>
    <row r="33" spans="1:57" s="2" customFormat="1" ht="13">
      <c r="A33" s="35"/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290" t="s">
        <v>37</v>
      </c>
      <c r="M33" s="290"/>
      <c r="N33" s="290"/>
      <c r="O33" s="290"/>
      <c r="P33" s="290"/>
      <c r="Q33" s="35"/>
      <c r="R33" s="35"/>
      <c r="S33" s="35"/>
      <c r="T33" s="35"/>
      <c r="U33" s="35"/>
      <c r="V33" s="35"/>
      <c r="W33" s="290" t="s">
        <v>38</v>
      </c>
      <c r="X33" s="290"/>
      <c r="Y33" s="290"/>
      <c r="Z33" s="290"/>
      <c r="AA33" s="290"/>
      <c r="AB33" s="290"/>
      <c r="AC33" s="290"/>
      <c r="AD33" s="290"/>
      <c r="AE33" s="290"/>
      <c r="AF33" s="35"/>
      <c r="AG33" s="35"/>
      <c r="AH33" s="35"/>
      <c r="AI33" s="35"/>
      <c r="AJ33" s="35"/>
      <c r="AK33" s="290" t="s">
        <v>39</v>
      </c>
      <c r="AL33" s="290"/>
      <c r="AM33" s="290"/>
      <c r="AN33" s="290"/>
      <c r="AO33" s="290"/>
      <c r="AP33" s="35"/>
      <c r="AQ33" s="35"/>
      <c r="AR33" s="36"/>
      <c r="BE33" s="267"/>
    </row>
    <row r="34" spans="1:57" s="3" customFormat="1" ht="14.5" customHeight="1">
      <c r="B34" s="40"/>
      <c r="D34" s="28" t="s">
        <v>40</v>
      </c>
      <c r="F34" s="28" t="s">
        <v>41</v>
      </c>
      <c r="L34" s="278">
        <v>0.2</v>
      </c>
      <c r="M34" s="277"/>
      <c r="N34" s="277"/>
      <c r="O34" s="277"/>
      <c r="P34" s="277"/>
      <c r="W34" s="276">
        <f>ROUND(AZ96 + SUM(CD104:CD108), 2)</f>
        <v>0</v>
      </c>
      <c r="X34" s="277"/>
      <c r="Y34" s="277"/>
      <c r="Z34" s="277"/>
      <c r="AA34" s="277"/>
      <c r="AB34" s="277"/>
      <c r="AC34" s="277"/>
      <c r="AD34" s="277"/>
      <c r="AE34" s="277"/>
      <c r="AK34" s="276">
        <f>ROUND(AV96 + SUM(BY104:BY108), 2)</f>
        <v>0</v>
      </c>
      <c r="AL34" s="277"/>
      <c r="AM34" s="277"/>
      <c r="AN34" s="277"/>
      <c r="AO34" s="277"/>
      <c r="AR34" s="40"/>
      <c r="BE34" s="268"/>
    </row>
    <row r="35" spans="1:57" s="3" customFormat="1" ht="14.5" customHeight="1">
      <c r="B35" s="40"/>
      <c r="F35" s="28" t="s">
        <v>42</v>
      </c>
      <c r="L35" s="278">
        <v>0.2</v>
      </c>
      <c r="M35" s="277"/>
      <c r="N35" s="277"/>
      <c r="O35" s="277"/>
      <c r="P35" s="277"/>
      <c r="W35" s="276">
        <f>ROUND(BA96 + SUM(CE104:CE108), 2)</f>
        <v>0</v>
      </c>
      <c r="X35" s="277"/>
      <c r="Y35" s="277"/>
      <c r="Z35" s="277"/>
      <c r="AA35" s="277"/>
      <c r="AB35" s="277"/>
      <c r="AC35" s="277"/>
      <c r="AD35" s="277"/>
      <c r="AE35" s="277"/>
      <c r="AK35" s="276">
        <f>ROUND(AW96 + SUM(BZ104:BZ108), 2)</f>
        <v>0</v>
      </c>
      <c r="AL35" s="277"/>
      <c r="AM35" s="277"/>
      <c r="AN35" s="277"/>
      <c r="AO35" s="277"/>
      <c r="AR35" s="40"/>
      <c r="BE35" s="268"/>
    </row>
    <row r="36" spans="1:57" s="3" customFormat="1" ht="14.5" hidden="1" customHeight="1">
      <c r="B36" s="40"/>
      <c r="F36" s="28" t="s">
        <v>43</v>
      </c>
      <c r="L36" s="278">
        <v>0.2</v>
      </c>
      <c r="M36" s="277"/>
      <c r="N36" s="277"/>
      <c r="O36" s="277"/>
      <c r="P36" s="277"/>
      <c r="W36" s="276">
        <f>ROUND(BB96 + SUM(CF104:CF108), 2)</f>
        <v>0</v>
      </c>
      <c r="X36" s="277"/>
      <c r="Y36" s="277"/>
      <c r="Z36" s="277"/>
      <c r="AA36" s="277"/>
      <c r="AB36" s="277"/>
      <c r="AC36" s="277"/>
      <c r="AD36" s="277"/>
      <c r="AE36" s="277"/>
      <c r="AK36" s="276">
        <v>0</v>
      </c>
      <c r="AL36" s="277"/>
      <c r="AM36" s="277"/>
      <c r="AN36" s="277"/>
      <c r="AO36" s="277"/>
      <c r="AR36" s="40"/>
      <c r="BE36" s="268"/>
    </row>
    <row r="37" spans="1:57" s="3" customFormat="1" ht="14.5" hidden="1" customHeight="1">
      <c r="B37" s="40"/>
      <c r="F37" s="28" t="s">
        <v>44</v>
      </c>
      <c r="L37" s="278">
        <v>0.2</v>
      </c>
      <c r="M37" s="277"/>
      <c r="N37" s="277"/>
      <c r="O37" s="277"/>
      <c r="P37" s="277"/>
      <c r="W37" s="276">
        <f>ROUND(BC96 + SUM(CG104:CG108), 2)</f>
        <v>0</v>
      </c>
      <c r="X37" s="277"/>
      <c r="Y37" s="277"/>
      <c r="Z37" s="277"/>
      <c r="AA37" s="277"/>
      <c r="AB37" s="277"/>
      <c r="AC37" s="277"/>
      <c r="AD37" s="277"/>
      <c r="AE37" s="277"/>
      <c r="AK37" s="276">
        <v>0</v>
      </c>
      <c r="AL37" s="277"/>
      <c r="AM37" s="277"/>
      <c r="AN37" s="277"/>
      <c r="AO37" s="277"/>
      <c r="AR37" s="40"/>
    </row>
    <row r="38" spans="1:57" s="3" customFormat="1" ht="14.5" hidden="1" customHeight="1">
      <c r="B38" s="40"/>
      <c r="F38" s="28" t="s">
        <v>45</v>
      </c>
      <c r="L38" s="278">
        <v>0</v>
      </c>
      <c r="M38" s="277"/>
      <c r="N38" s="277"/>
      <c r="O38" s="277"/>
      <c r="P38" s="277"/>
      <c r="W38" s="276">
        <f>ROUND(BD96 + SUM(CH104:CH108), 2)</f>
        <v>0</v>
      </c>
      <c r="X38" s="277"/>
      <c r="Y38" s="277"/>
      <c r="Z38" s="277"/>
      <c r="AA38" s="277"/>
      <c r="AB38" s="277"/>
      <c r="AC38" s="277"/>
      <c r="AD38" s="277"/>
      <c r="AE38" s="277"/>
      <c r="AK38" s="276">
        <v>0</v>
      </c>
      <c r="AL38" s="277"/>
      <c r="AM38" s="277"/>
      <c r="AN38" s="277"/>
      <c r="AO38" s="277"/>
      <c r="AR38" s="40"/>
    </row>
    <row r="39" spans="1:57" s="2" customFormat="1" ht="7" customHeight="1">
      <c r="A39" s="35"/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6"/>
      <c r="BE39" s="35"/>
    </row>
    <row r="40" spans="1:57" s="2" customFormat="1" ht="26" customHeight="1">
      <c r="A40" s="35"/>
      <c r="B40" s="36"/>
      <c r="C40" s="41"/>
      <c r="D40" s="42" t="s">
        <v>46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4" t="s">
        <v>47</v>
      </c>
      <c r="U40" s="43"/>
      <c r="V40" s="43"/>
      <c r="W40" s="43"/>
      <c r="X40" s="282" t="s">
        <v>48</v>
      </c>
      <c r="Y40" s="280"/>
      <c r="Z40" s="280"/>
      <c r="AA40" s="280"/>
      <c r="AB40" s="280"/>
      <c r="AC40" s="43"/>
      <c r="AD40" s="43"/>
      <c r="AE40" s="43"/>
      <c r="AF40" s="43"/>
      <c r="AG40" s="43"/>
      <c r="AH40" s="43"/>
      <c r="AI40" s="43"/>
      <c r="AJ40" s="43"/>
      <c r="AK40" s="279">
        <f>SUM(AK31:AK38)</f>
        <v>0</v>
      </c>
      <c r="AL40" s="280"/>
      <c r="AM40" s="280"/>
      <c r="AN40" s="280"/>
      <c r="AO40" s="281"/>
      <c r="AP40" s="41"/>
      <c r="AQ40" s="41"/>
      <c r="AR40" s="36"/>
      <c r="BE40" s="35"/>
    </row>
    <row r="41" spans="1:57" s="2" customFormat="1" ht="7" customHeight="1">
      <c r="A41" s="35"/>
      <c r="B41" s="36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6"/>
      <c r="BE41" s="35"/>
    </row>
    <row r="42" spans="1:57" s="2" customFormat="1" ht="14.5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6"/>
      <c r="BE42" s="35"/>
    </row>
    <row r="43" spans="1:57" s="1" customFormat="1" ht="14.5" customHeight="1">
      <c r="B43" s="21"/>
      <c r="AR43" s="21"/>
    </row>
    <row r="44" spans="1:57" s="1" customFormat="1" ht="14.5" customHeight="1">
      <c r="B44" s="21"/>
      <c r="AR44" s="21"/>
    </row>
    <row r="45" spans="1:57" s="1" customFormat="1" ht="14.5" customHeight="1">
      <c r="B45" s="21"/>
      <c r="AR45" s="21"/>
    </row>
    <row r="46" spans="1:57" s="1" customFormat="1" ht="14.5" customHeight="1">
      <c r="B46" s="21"/>
      <c r="AR46" s="21"/>
    </row>
    <row r="47" spans="1:57" s="1" customFormat="1" ht="14.5" customHeight="1">
      <c r="B47" s="21"/>
      <c r="AR47" s="21"/>
    </row>
    <row r="48" spans="1:57" s="1" customFormat="1" ht="14.5" customHeight="1">
      <c r="B48" s="21"/>
      <c r="AR48" s="21"/>
    </row>
    <row r="49" spans="1:57" s="1" customFormat="1" ht="14.5" customHeight="1">
      <c r="B49" s="21"/>
      <c r="AR49" s="21"/>
    </row>
    <row r="50" spans="1:57" s="1" customFormat="1" ht="14.5" customHeight="1">
      <c r="B50" s="21"/>
      <c r="AR50" s="21"/>
    </row>
    <row r="51" spans="1:57" s="2" customFormat="1" ht="14.5" customHeight="1">
      <c r="B51" s="45"/>
      <c r="D51" s="46" t="s">
        <v>49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6" t="s">
        <v>50</v>
      </c>
      <c r="AI51" s="47"/>
      <c r="AJ51" s="47"/>
      <c r="AK51" s="47"/>
      <c r="AL51" s="47"/>
      <c r="AM51" s="47"/>
      <c r="AN51" s="47"/>
      <c r="AO51" s="47"/>
      <c r="AR51" s="45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>
      <c r="B60" s="21"/>
      <c r="AR60" s="21"/>
    </row>
    <row r="61" spans="1:57">
      <c r="B61" s="21"/>
      <c r="AR61" s="21"/>
    </row>
    <row r="62" spans="1:57" s="2" customFormat="1" ht="13">
      <c r="A62" s="35"/>
      <c r="B62" s="36"/>
      <c r="C62" s="35"/>
      <c r="D62" s="48" t="s">
        <v>51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48" t="s">
        <v>52</v>
      </c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48" t="s">
        <v>51</v>
      </c>
      <c r="AI62" s="38"/>
      <c r="AJ62" s="38"/>
      <c r="AK62" s="38"/>
      <c r="AL62" s="38"/>
      <c r="AM62" s="48" t="s">
        <v>52</v>
      </c>
      <c r="AN62" s="38"/>
      <c r="AO62" s="38"/>
      <c r="AP62" s="35"/>
      <c r="AQ62" s="35"/>
      <c r="AR62" s="36"/>
      <c r="BE62" s="35"/>
    </row>
    <row r="63" spans="1:57">
      <c r="B63" s="21"/>
      <c r="AR63" s="21"/>
    </row>
    <row r="64" spans="1:57">
      <c r="B64" s="21"/>
      <c r="AR64" s="21"/>
    </row>
    <row r="65" spans="1:57">
      <c r="B65" s="21"/>
      <c r="AR65" s="21"/>
    </row>
    <row r="66" spans="1:57" s="2" customFormat="1" ht="13">
      <c r="A66" s="35"/>
      <c r="B66" s="36"/>
      <c r="C66" s="35"/>
      <c r="D66" s="46" t="s">
        <v>53</v>
      </c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6" t="s">
        <v>54</v>
      </c>
      <c r="AI66" s="49"/>
      <c r="AJ66" s="49"/>
      <c r="AK66" s="49"/>
      <c r="AL66" s="49"/>
      <c r="AM66" s="49"/>
      <c r="AN66" s="49"/>
      <c r="AO66" s="49"/>
      <c r="AP66" s="35"/>
      <c r="AQ66" s="35"/>
      <c r="AR66" s="36"/>
      <c r="BE66" s="35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>
      <c r="B75" s="21"/>
      <c r="AR75" s="21"/>
    </row>
    <row r="76" spans="1:57">
      <c r="B76" s="21"/>
      <c r="AR76" s="21"/>
    </row>
    <row r="77" spans="1:57" s="2" customFormat="1" ht="13">
      <c r="A77" s="35"/>
      <c r="B77" s="36"/>
      <c r="C77" s="35"/>
      <c r="D77" s="48" t="s">
        <v>51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48" t="s">
        <v>52</v>
      </c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48" t="s">
        <v>51</v>
      </c>
      <c r="AI77" s="38"/>
      <c r="AJ77" s="38"/>
      <c r="AK77" s="38"/>
      <c r="AL77" s="38"/>
      <c r="AM77" s="48" t="s">
        <v>52</v>
      </c>
      <c r="AN77" s="38"/>
      <c r="AO77" s="38"/>
      <c r="AP77" s="35"/>
      <c r="AQ77" s="35"/>
      <c r="AR77" s="36"/>
      <c r="BE77" s="35"/>
    </row>
    <row r="78" spans="1:57" s="2" customFormat="1">
      <c r="A78" s="35"/>
      <c r="B78" s="36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6"/>
      <c r="BE78" s="35"/>
    </row>
    <row r="79" spans="1:57" s="2" customFormat="1" ht="7" customHeight="1">
      <c r="A79" s="35"/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36"/>
      <c r="BE79" s="35"/>
    </row>
    <row r="83" spans="1:90" s="2" customFormat="1" ht="7" customHeight="1">
      <c r="A83" s="35"/>
      <c r="B83" s="52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36"/>
      <c r="BE83" s="35"/>
    </row>
    <row r="84" spans="1:90" s="2" customFormat="1" ht="25" customHeight="1">
      <c r="A84" s="35"/>
      <c r="B84" s="36"/>
      <c r="C84" s="22" t="s">
        <v>55</v>
      </c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6"/>
      <c r="BE84" s="35"/>
    </row>
    <row r="85" spans="1:90" s="2" customFormat="1" ht="7" customHeight="1">
      <c r="A85" s="35"/>
      <c r="B85" s="36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6"/>
      <c r="BE85" s="35"/>
    </row>
    <row r="86" spans="1:90" s="4" customFormat="1" ht="12" customHeight="1">
      <c r="B86" s="54"/>
      <c r="C86" s="28" t="s">
        <v>12</v>
      </c>
      <c r="L86" s="4">
        <f>K5</f>
        <v>0</v>
      </c>
      <c r="AR86" s="54"/>
    </row>
    <row r="87" spans="1:90" s="5" customFormat="1" ht="37" customHeight="1">
      <c r="B87" s="55"/>
      <c r="C87" s="56" t="s">
        <v>14</v>
      </c>
      <c r="L87" s="264" t="str">
        <f>K6</f>
        <v>Rekonštrukcia Areálu ZŠ s materskou školou Spartakovská v Trnave</v>
      </c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  <c r="AJ87" s="265"/>
      <c r="AK87" s="265"/>
      <c r="AL87" s="265"/>
      <c r="AM87" s="265"/>
      <c r="AN87" s="265"/>
      <c r="AO87" s="265"/>
      <c r="AR87" s="55"/>
    </row>
    <row r="88" spans="1:90" s="2" customFormat="1" ht="7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pans="1:90" s="2" customFormat="1" ht="12" customHeight="1">
      <c r="A89" s="35"/>
      <c r="B89" s="36"/>
      <c r="C89" s="28" t="s">
        <v>18</v>
      </c>
      <c r="D89" s="35"/>
      <c r="E89" s="35"/>
      <c r="F89" s="35"/>
      <c r="G89" s="35"/>
      <c r="H89" s="35"/>
      <c r="I89" s="35"/>
      <c r="J89" s="35"/>
      <c r="K89" s="35"/>
      <c r="L89" s="57" t="str">
        <f>IF(K8="","",K8)</f>
        <v xml:space="preserve"> 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20</v>
      </c>
      <c r="AJ89" s="35"/>
      <c r="AK89" s="35"/>
      <c r="AL89" s="35"/>
      <c r="AM89" s="285" t="str">
        <f>IF(AN8= "","",AN8)</f>
        <v>31. 3. 2021</v>
      </c>
      <c r="AN89" s="285"/>
      <c r="AO89" s="35"/>
      <c r="AP89" s="35"/>
      <c r="AQ89" s="35"/>
      <c r="AR89" s="36"/>
      <c r="BE89" s="35"/>
    </row>
    <row r="90" spans="1:90" s="2" customFormat="1" ht="7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6"/>
      <c r="BE90" s="35"/>
    </row>
    <row r="91" spans="1:90" s="2" customFormat="1" ht="25.75" customHeight="1">
      <c r="A91" s="35"/>
      <c r="B91" s="36"/>
      <c r="C91" s="28" t="s">
        <v>22</v>
      </c>
      <c r="D91" s="35"/>
      <c r="E91" s="35"/>
      <c r="F91" s="35"/>
      <c r="G91" s="35"/>
      <c r="H91" s="35"/>
      <c r="I91" s="35"/>
      <c r="J91" s="35"/>
      <c r="K91" s="35"/>
      <c r="L91" s="4" t="str">
        <f>IF(E11= "","",E11)</f>
        <v>Mesto Trnava</v>
      </c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28" t="s">
        <v>28</v>
      </c>
      <c r="AJ91" s="35"/>
      <c r="AK91" s="35"/>
      <c r="AL91" s="35"/>
      <c r="AM91" s="286" t="str">
        <f>IF(E17="","",E17)</f>
        <v>Ing. Ivana Štigová Kučírková, MSc.</v>
      </c>
      <c r="AN91" s="287"/>
      <c r="AO91" s="287"/>
      <c r="AP91" s="287"/>
      <c r="AQ91" s="35"/>
      <c r="AR91" s="36"/>
      <c r="AS91" s="269" t="s">
        <v>56</v>
      </c>
      <c r="AT91" s="270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5"/>
    </row>
    <row r="92" spans="1:90" s="2" customFormat="1" ht="15.25" customHeight="1">
      <c r="A92" s="35"/>
      <c r="B92" s="36"/>
      <c r="C92" s="28" t="s">
        <v>26</v>
      </c>
      <c r="D92" s="35"/>
      <c r="E92" s="35"/>
      <c r="F92" s="35"/>
      <c r="G92" s="35"/>
      <c r="H92" s="35"/>
      <c r="I92" s="35"/>
      <c r="J92" s="35"/>
      <c r="K92" s="35"/>
      <c r="L92" s="4" t="str">
        <f>IF(E14= "Vyplň údaj","",E14)</f>
        <v/>
      </c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28" t="s">
        <v>31</v>
      </c>
      <c r="AJ92" s="35"/>
      <c r="AK92" s="35"/>
      <c r="AL92" s="35"/>
      <c r="AM92" s="286" t="str">
        <f>IF(E20="","",E20)</f>
        <v>Rosoft, s.r.o.</v>
      </c>
      <c r="AN92" s="287"/>
      <c r="AO92" s="287"/>
      <c r="AP92" s="287"/>
      <c r="AQ92" s="35"/>
      <c r="AR92" s="36"/>
      <c r="AS92" s="271"/>
      <c r="AT92" s="272"/>
      <c r="AU92" s="61"/>
      <c r="AV92" s="61"/>
      <c r="AW92" s="61"/>
      <c r="AX92" s="61"/>
      <c r="AY92" s="61"/>
      <c r="AZ92" s="61"/>
      <c r="BA92" s="61"/>
      <c r="BB92" s="61"/>
      <c r="BC92" s="61"/>
      <c r="BD92" s="62"/>
      <c r="BE92" s="35"/>
    </row>
    <row r="93" spans="1:90" s="2" customFormat="1" ht="11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271"/>
      <c r="AT93" s="272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35"/>
    </row>
    <row r="94" spans="1:90" s="2" customFormat="1" ht="29.25" customHeight="1">
      <c r="A94" s="35"/>
      <c r="B94" s="36"/>
      <c r="C94" s="291" t="s">
        <v>57</v>
      </c>
      <c r="D94" s="248"/>
      <c r="E94" s="248"/>
      <c r="F94" s="248"/>
      <c r="G94" s="248"/>
      <c r="H94" s="63"/>
      <c r="I94" s="247" t="s">
        <v>58</v>
      </c>
      <c r="J94" s="248"/>
      <c r="K94" s="248"/>
      <c r="L94" s="248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48"/>
      <c r="AD94" s="248"/>
      <c r="AE94" s="248"/>
      <c r="AF94" s="248"/>
      <c r="AG94" s="262" t="s">
        <v>59</v>
      </c>
      <c r="AH94" s="248"/>
      <c r="AI94" s="248"/>
      <c r="AJ94" s="248"/>
      <c r="AK94" s="248"/>
      <c r="AL94" s="248"/>
      <c r="AM94" s="248"/>
      <c r="AN94" s="247" t="s">
        <v>60</v>
      </c>
      <c r="AO94" s="248"/>
      <c r="AP94" s="274"/>
      <c r="AQ94" s="64" t="s">
        <v>61</v>
      </c>
      <c r="AR94" s="36"/>
      <c r="AS94" s="65" t="s">
        <v>62</v>
      </c>
      <c r="AT94" s="66" t="s">
        <v>63</v>
      </c>
      <c r="AU94" s="66" t="s">
        <v>64</v>
      </c>
      <c r="AV94" s="66" t="s">
        <v>65</v>
      </c>
      <c r="AW94" s="66" t="s">
        <v>66</v>
      </c>
      <c r="AX94" s="66" t="s">
        <v>67</v>
      </c>
      <c r="AY94" s="66" t="s">
        <v>68</v>
      </c>
      <c r="AZ94" s="66" t="s">
        <v>69</v>
      </c>
      <c r="BA94" s="66" t="s">
        <v>70</v>
      </c>
      <c r="BB94" s="66" t="s">
        <v>71</v>
      </c>
      <c r="BC94" s="66" t="s">
        <v>72</v>
      </c>
      <c r="BD94" s="67" t="s">
        <v>73</v>
      </c>
      <c r="BE94" s="35"/>
    </row>
    <row r="95" spans="1:90" s="2" customFormat="1" ht="11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6"/>
      <c r="AS95" s="68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70"/>
      <c r="BE95" s="35"/>
    </row>
    <row r="96" spans="1:90" s="6" customFormat="1" ht="32.5" customHeight="1">
      <c r="B96" s="71"/>
      <c r="C96" s="72" t="s">
        <v>74</v>
      </c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263">
        <f>ROUND(SUM(AG97:AG102),2)</f>
        <v>0</v>
      </c>
      <c r="AH96" s="263"/>
      <c r="AI96" s="263"/>
      <c r="AJ96" s="263"/>
      <c r="AK96" s="263"/>
      <c r="AL96" s="263"/>
      <c r="AM96" s="263"/>
      <c r="AN96" s="259">
        <f t="shared" ref="AN96:AN102" si="0">SUM(AG96,AT96)</f>
        <v>0</v>
      </c>
      <c r="AO96" s="259"/>
      <c r="AP96" s="259"/>
      <c r="AQ96" s="75" t="s">
        <v>1</v>
      </c>
      <c r="AR96" s="71"/>
      <c r="AS96" s="76">
        <f>ROUND(SUM(AS97:AS102),2)</f>
        <v>0</v>
      </c>
      <c r="AT96" s="77">
        <f t="shared" ref="AT96:AT102" si="1">ROUND(SUM(AV96:AW96),2)</f>
        <v>0</v>
      </c>
      <c r="AU96" s="78">
        <f>ROUND(SUM(AU97:AU102),5)</f>
        <v>0</v>
      </c>
      <c r="AV96" s="77">
        <f>ROUND(AZ96*L34,2)</f>
        <v>0</v>
      </c>
      <c r="AW96" s="77">
        <f>ROUND(BA96*L35,2)</f>
        <v>0</v>
      </c>
      <c r="AX96" s="77">
        <f>ROUND(BB96*L34,2)</f>
        <v>0</v>
      </c>
      <c r="AY96" s="77">
        <f>ROUND(BC96*L35,2)</f>
        <v>0</v>
      </c>
      <c r="AZ96" s="77">
        <f>ROUND(SUM(AZ97:AZ102),2)</f>
        <v>0</v>
      </c>
      <c r="BA96" s="77">
        <f>ROUND(SUM(BA97:BA102),2)</f>
        <v>0</v>
      </c>
      <c r="BB96" s="77">
        <f>ROUND(SUM(BB97:BB102),2)</f>
        <v>0</v>
      </c>
      <c r="BC96" s="77">
        <f>ROUND(SUM(BC97:BC102),2)</f>
        <v>0</v>
      </c>
      <c r="BD96" s="79">
        <f>ROUND(SUM(BD97:BD102),2)</f>
        <v>0</v>
      </c>
      <c r="BS96" s="80" t="s">
        <v>75</v>
      </c>
      <c r="BT96" s="80" t="s">
        <v>76</v>
      </c>
      <c r="BU96" s="81" t="s">
        <v>77</v>
      </c>
      <c r="BV96" s="80" t="s">
        <v>78</v>
      </c>
      <c r="BW96" s="80" t="s">
        <v>4</v>
      </c>
      <c r="BX96" s="80" t="s">
        <v>79</v>
      </c>
      <c r="CL96" s="80" t="s">
        <v>1</v>
      </c>
    </row>
    <row r="97" spans="1:91" s="7" customFormat="1" ht="16.5" customHeight="1">
      <c r="A97" s="82" t="s">
        <v>80</v>
      </c>
      <c r="B97" s="83"/>
      <c r="C97" s="84"/>
      <c r="D97" s="246" t="s">
        <v>81</v>
      </c>
      <c r="E97" s="246"/>
      <c r="F97" s="246"/>
      <c r="G97" s="246"/>
      <c r="H97" s="246"/>
      <c r="I97" s="85"/>
      <c r="J97" s="246" t="s">
        <v>82</v>
      </c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60">
        <f>'SO 01 - Krajinná architek...'!J33</f>
        <v>0</v>
      </c>
      <c r="AH97" s="261"/>
      <c r="AI97" s="261"/>
      <c r="AJ97" s="261"/>
      <c r="AK97" s="261"/>
      <c r="AL97" s="261"/>
      <c r="AM97" s="261"/>
      <c r="AN97" s="260">
        <f t="shared" si="0"/>
        <v>0</v>
      </c>
      <c r="AO97" s="261"/>
      <c r="AP97" s="261"/>
      <c r="AQ97" s="86" t="s">
        <v>83</v>
      </c>
      <c r="AR97" s="83"/>
      <c r="AS97" s="87">
        <v>0</v>
      </c>
      <c r="AT97" s="88">
        <f t="shared" si="1"/>
        <v>0</v>
      </c>
      <c r="AU97" s="89">
        <f>'SO 01 - Krajinná architek...'!P148</f>
        <v>0</v>
      </c>
      <c r="AV97" s="88">
        <f>'SO 01 - Krajinná architek...'!J36</f>
        <v>0</v>
      </c>
      <c r="AW97" s="88">
        <f>'SO 01 - Krajinná architek...'!J37</f>
        <v>0</v>
      </c>
      <c r="AX97" s="88">
        <f>'SO 01 - Krajinná architek...'!J38</f>
        <v>0</v>
      </c>
      <c r="AY97" s="88">
        <f>'SO 01 - Krajinná architek...'!J39</f>
        <v>0</v>
      </c>
      <c r="AZ97" s="88">
        <f>'SO 01 - Krajinná architek...'!F36</f>
        <v>0</v>
      </c>
      <c r="BA97" s="88">
        <f>'SO 01 - Krajinná architek...'!F37</f>
        <v>0</v>
      </c>
      <c r="BB97" s="88">
        <f>'SO 01 - Krajinná architek...'!F38</f>
        <v>0</v>
      </c>
      <c r="BC97" s="88">
        <f>'SO 01 - Krajinná architek...'!F39</f>
        <v>0</v>
      </c>
      <c r="BD97" s="90">
        <f>'SO 01 - Krajinná architek...'!F40</f>
        <v>0</v>
      </c>
      <c r="BT97" s="91" t="s">
        <v>84</v>
      </c>
      <c r="BV97" s="91" t="s">
        <v>78</v>
      </c>
      <c r="BW97" s="91" t="s">
        <v>85</v>
      </c>
      <c r="BX97" s="91" t="s">
        <v>4</v>
      </c>
      <c r="CL97" s="91" t="s">
        <v>1</v>
      </c>
      <c r="CM97" s="91" t="s">
        <v>76</v>
      </c>
    </row>
    <row r="98" spans="1:91" s="7" customFormat="1" ht="16.5" customHeight="1">
      <c r="A98" s="82" t="s">
        <v>80</v>
      </c>
      <c r="B98" s="83"/>
      <c r="C98" s="84"/>
      <c r="D98" s="246" t="s">
        <v>86</v>
      </c>
      <c r="E98" s="246"/>
      <c r="F98" s="246"/>
      <c r="G98" s="246"/>
      <c r="H98" s="246"/>
      <c r="I98" s="85"/>
      <c r="J98" s="246" t="s">
        <v>87</v>
      </c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60">
        <f>'SO 02 - Multifunkčné š...'!J33</f>
        <v>0</v>
      </c>
      <c r="AH98" s="261"/>
      <c r="AI98" s="261"/>
      <c r="AJ98" s="261"/>
      <c r="AK98" s="261"/>
      <c r="AL98" s="261"/>
      <c r="AM98" s="261"/>
      <c r="AN98" s="260">
        <f t="shared" si="0"/>
        <v>0</v>
      </c>
      <c r="AO98" s="261"/>
      <c r="AP98" s="261"/>
      <c r="AQ98" s="86" t="s">
        <v>83</v>
      </c>
      <c r="AR98" s="83"/>
      <c r="AS98" s="87">
        <v>0</v>
      </c>
      <c r="AT98" s="88">
        <f t="shared" si="1"/>
        <v>0</v>
      </c>
      <c r="AU98" s="89">
        <f>'SO 02 - Multifunkčné š...'!P137</f>
        <v>0</v>
      </c>
      <c r="AV98" s="88">
        <f>'SO 02 - Multifunkčné š...'!J36</f>
        <v>0</v>
      </c>
      <c r="AW98" s="88">
        <f>'SO 02 - Multifunkčné š...'!J37</f>
        <v>0</v>
      </c>
      <c r="AX98" s="88">
        <f>'SO 02 - Multifunkčné š...'!J38</f>
        <v>0</v>
      </c>
      <c r="AY98" s="88">
        <f>'SO 02 - Multifunkčné š...'!J39</f>
        <v>0</v>
      </c>
      <c r="AZ98" s="88">
        <f>'SO 02 - Multifunkčné š...'!F36</f>
        <v>0</v>
      </c>
      <c r="BA98" s="88">
        <f>'SO 02 - Multifunkčné š...'!F37</f>
        <v>0</v>
      </c>
      <c r="BB98" s="88">
        <f>'SO 02 - Multifunkčné š...'!F38</f>
        <v>0</v>
      </c>
      <c r="BC98" s="88">
        <f>'SO 02 - Multifunkčné š...'!F39</f>
        <v>0</v>
      </c>
      <c r="BD98" s="90">
        <f>'SO 02 - Multifunkčné š...'!F40</f>
        <v>0</v>
      </c>
      <c r="BT98" s="91" t="s">
        <v>84</v>
      </c>
      <c r="BV98" s="91" t="s">
        <v>78</v>
      </c>
      <c r="BW98" s="91" t="s">
        <v>88</v>
      </c>
      <c r="BX98" s="91" t="s">
        <v>4</v>
      </c>
      <c r="CL98" s="91" t="s">
        <v>1</v>
      </c>
      <c r="CM98" s="91" t="s">
        <v>76</v>
      </c>
    </row>
    <row r="99" spans="1:91" s="7" customFormat="1" ht="16.5" customHeight="1">
      <c r="A99" s="82" t="s">
        <v>80</v>
      </c>
      <c r="B99" s="83"/>
      <c r="C99" s="84"/>
      <c r="D99" s="246" t="s">
        <v>89</v>
      </c>
      <c r="E99" s="246"/>
      <c r="F99" s="246"/>
      <c r="G99" s="246"/>
      <c r="H99" s="246"/>
      <c r="I99" s="85"/>
      <c r="J99" s="246" t="s">
        <v>90</v>
      </c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60">
        <f>'SO 03 - Rekonštrukcia de...'!J33</f>
        <v>0</v>
      </c>
      <c r="AH99" s="261"/>
      <c r="AI99" s="261"/>
      <c r="AJ99" s="261"/>
      <c r="AK99" s="261"/>
      <c r="AL99" s="261"/>
      <c r="AM99" s="261"/>
      <c r="AN99" s="260">
        <f t="shared" si="0"/>
        <v>0</v>
      </c>
      <c r="AO99" s="261"/>
      <c r="AP99" s="261"/>
      <c r="AQ99" s="86" t="s">
        <v>83</v>
      </c>
      <c r="AR99" s="83"/>
      <c r="AS99" s="87">
        <v>0</v>
      </c>
      <c r="AT99" s="88">
        <f t="shared" si="1"/>
        <v>0</v>
      </c>
      <c r="AU99" s="89">
        <f>'SO 03 - Rekonštrukcia de...'!P133</f>
        <v>0</v>
      </c>
      <c r="AV99" s="88">
        <f>'SO 03 - Rekonštrukcia de...'!J36</f>
        <v>0</v>
      </c>
      <c r="AW99" s="88">
        <f>'SO 03 - Rekonštrukcia de...'!J37</f>
        <v>0</v>
      </c>
      <c r="AX99" s="88">
        <f>'SO 03 - Rekonštrukcia de...'!J38</f>
        <v>0</v>
      </c>
      <c r="AY99" s="88">
        <f>'SO 03 - Rekonštrukcia de...'!J39</f>
        <v>0</v>
      </c>
      <c r="AZ99" s="88">
        <f>'SO 03 - Rekonštrukcia de...'!F36</f>
        <v>0</v>
      </c>
      <c r="BA99" s="88">
        <f>'SO 03 - Rekonštrukcia de...'!F37</f>
        <v>0</v>
      </c>
      <c r="BB99" s="88">
        <f>'SO 03 - Rekonštrukcia de...'!F38</f>
        <v>0</v>
      </c>
      <c r="BC99" s="88">
        <f>'SO 03 - Rekonštrukcia de...'!F39</f>
        <v>0</v>
      </c>
      <c r="BD99" s="90">
        <f>'SO 03 - Rekonštrukcia de...'!F40</f>
        <v>0</v>
      </c>
      <c r="BT99" s="91" t="s">
        <v>84</v>
      </c>
      <c r="BV99" s="91" t="s">
        <v>78</v>
      </c>
      <c r="BW99" s="91" t="s">
        <v>91</v>
      </c>
      <c r="BX99" s="91" t="s">
        <v>4</v>
      </c>
      <c r="CL99" s="91" t="s">
        <v>1</v>
      </c>
      <c r="CM99" s="91" t="s">
        <v>76</v>
      </c>
    </row>
    <row r="100" spans="1:91" s="7" customFormat="1" ht="16.5" customHeight="1">
      <c r="A100" s="82" t="s">
        <v>80</v>
      </c>
      <c r="B100" s="83"/>
      <c r="C100" s="84"/>
      <c r="D100" s="246" t="s">
        <v>92</v>
      </c>
      <c r="E100" s="246"/>
      <c r="F100" s="246"/>
      <c r="G100" s="246"/>
      <c r="H100" s="246"/>
      <c r="I100" s="85"/>
      <c r="J100" s="246" t="s">
        <v>93</v>
      </c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60">
        <f>'SO 04 - Areálové oplotenie'!J33</f>
        <v>0</v>
      </c>
      <c r="AH100" s="261"/>
      <c r="AI100" s="261"/>
      <c r="AJ100" s="261"/>
      <c r="AK100" s="261"/>
      <c r="AL100" s="261"/>
      <c r="AM100" s="261"/>
      <c r="AN100" s="260">
        <f t="shared" si="0"/>
        <v>0</v>
      </c>
      <c r="AO100" s="261"/>
      <c r="AP100" s="261"/>
      <c r="AQ100" s="86" t="s">
        <v>83</v>
      </c>
      <c r="AR100" s="83"/>
      <c r="AS100" s="87">
        <v>0</v>
      </c>
      <c r="AT100" s="88">
        <f t="shared" si="1"/>
        <v>0</v>
      </c>
      <c r="AU100" s="89">
        <f>'SO 04 - Areálové oplotenie'!P135</f>
        <v>0</v>
      </c>
      <c r="AV100" s="88">
        <f>'SO 04 - Areálové oplotenie'!J36</f>
        <v>0</v>
      </c>
      <c r="AW100" s="88">
        <f>'SO 04 - Areálové oplotenie'!J37</f>
        <v>0</v>
      </c>
      <c r="AX100" s="88">
        <f>'SO 04 - Areálové oplotenie'!J38</f>
        <v>0</v>
      </c>
      <c r="AY100" s="88">
        <f>'SO 04 - Areálové oplotenie'!J39</f>
        <v>0</v>
      </c>
      <c r="AZ100" s="88">
        <f>'SO 04 - Areálové oplotenie'!F36</f>
        <v>0</v>
      </c>
      <c r="BA100" s="88">
        <f>'SO 04 - Areálové oplotenie'!F37</f>
        <v>0</v>
      </c>
      <c r="BB100" s="88">
        <f>'SO 04 - Areálové oplotenie'!F38</f>
        <v>0</v>
      </c>
      <c r="BC100" s="88">
        <f>'SO 04 - Areálové oplotenie'!F39</f>
        <v>0</v>
      </c>
      <c r="BD100" s="90">
        <f>'SO 04 - Areálové oplotenie'!F40</f>
        <v>0</v>
      </c>
      <c r="BT100" s="91" t="s">
        <v>84</v>
      </c>
      <c r="BV100" s="91" t="s">
        <v>78</v>
      </c>
      <c r="BW100" s="91" t="s">
        <v>94</v>
      </c>
      <c r="BX100" s="91" t="s">
        <v>4</v>
      </c>
      <c r="CL100" s="91" t="s">
        <v>1</v>
      </c>
      <c r="CM100" s="91" t="s">
        <v>76</v>
      </c>
    </row>
    <row r="101" spans="1:91" s="7" customFormat="1" ht="24.75" customHeight="1">
      <c r="A101" s="82" t="s">
        <v>80</v>
      </c>
      <c r="B101" s="83"/>
      <c r="C101" s="84"/>
      <c r="D101" s="246" t="s">
        <v>95</v>
      </c>
      <c r="E101" s="246"/>
      <c r="F101" s="246"/>
      <c r="G101" s="246"/>
      <c r="H101" s="246"/>
      <c r="I101" s="85"/>
      <c r="J101" s="246" t="s">
        <v>96</v>
      </c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60">
        <f>'SO 05 - Areálové spevne...'!J33</f>
        <v>0</v>
      </c>
      <c r="AH101" s="261"/>
      <c r="AI101" s="261"/>
      <c r="AJ101" s="261"/>
      <c r="AK101" s="261"/>
      <c r="AL101" s="261"/>
      <c r="AM101" s="261"/>
      <c r="AN101" s="260">
        <f t="shared" si="0"/>
        <v>0</v>
      </c>
      <c r="AO101" s="261"/>
      <c r="AP101" s="261"/>
      <c r="AQ101" s="86" t="s">
        <v>83</v>
      </c>
      <c r="AR101" s="83"/>
      <c r="AS101" s="87">
        <v>0</v>
      </c>
      <c r="AT101" s="88">
        <f t="shared" si="1"/>
        <v>0</v>
      </c>
      <c r="AU101" s="89">
        <f>'SO 05 - Areálové spevne...'!P133</f>
        <v>0</v>
      </c>
      <c r="AV101" s="88">
        <f>'SO 05 - Areálové spevne...'!J36</f>
        <v>0</v>
      </c>
      <c r="AW101" s="88">
        <f>'SO 05 - Areálové spevne...'!J37</f>
        <v>0</v>
      </c>
      <c r="AX101" s="88">
        <f>'SO 05 - Areálové spevne...'!J38</f>
        <v>0</v>
      </c>
      <c r="AY101" s="88">
        <f>'SO 05 - Areálové spevne...'!J39</f>
        <v>0</v>
      </c>
      <c r="AZ101" s="88">
        <f>'SO 05 - Areálové spevne...'!F36</f>
        <v>0</v>
      </c>
      <c r="BA101" s="88">
        <f>'SO 05 - Areálové spevne...'!F37</f>
        <v>0</v>
      </c>
      <c r="BB101" s="88">
        <f>'SO 05 - Areálové spevne...'!F38</f>
        <v>0</v>
      </c>
      <c r="BC101" s="88">
        <f>'SO 05 - Areálové spevne...'!F39</f>
        <v>0</v>
      </c>
      <c r="BD101" s="90">
        <f>'SO 05 - Areálové spevne...'!F40</f>
        <v>0</v>
      </c>
      <c r="BT101" s="91" t="s">
        <v>84</v>
      </c>
      <c r="BV101" s="91" t="s">
        <v>78</v>
      </c>
      <c r="BW101" s="91" t="s">
        <v>97</v>
      </c>
      <c r="BX101" s="91" t="s">
        <v>4</v>
      </c>
      <c r="CL101" s="91" t="s">
        <v>1</v>
      </c>
      <c r="CM101" s="91" t="s">
        <v>76</v>
      </c>
    </row>
    <row r="102" spans="1:91" s="7" customFormat="1" ht="16.5" customHeight="1">
      <c r="A102" s="82" t="s">
        <v>80</v>
      </c>
      <c r="B102" s="83"/>
      <c r="C102" s="84"/>
      <c r="D102" s="246" t="s">
        <v>98</v>
      </c>
      <c r="E102" s="246"/>
      <c r="F102" s="246"/>
      <c r="G102" s="246"/>
      <c r="H102" s="246"/>
      <c r="I102" s="85"/>
      <c r="J102" s="246" t="s">
        <v>99</v>
      </c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60">
        <f>'SO 06 - Vonkajšie osvetlenie'!J33</f>
        <v>0</v>
      </c>
      <c r="AH102" s="261"/>
      <c r="AI102" s="261"/>
      <c r="AJ102" s="261"/>
      <c r="AK102" s="261"/>
      <c r="AL102" s="261"/>
      <c r="AM102" s="261"/>
      <c r="AN102" s="260">
        <f t="shared" si="0"/>
        <v>0</v>
      </c>
      <c r="AO102" s="261"/>
      <c r="AP102" s="261"/>
      <c r="AQ102" s="86" t="s">
        <v>83</v>
      </c>
      <c r="AR102" s="83"/>
      <c r="AS102" s="92">
        <v>0</v>
      </c>
      <c r="AT102" s="93">
        <f t="shared" si="1"/>
        <v>0</v>
      </c>
      <c r="AU102" s="94">
        <f>'SO 06 - Vonkajšie osvetlenie'!P130</f>
        <v>0</v>
      </c>
      <c r="AV102" s="93">
        <f>'SO 06 - Vonkajšie osvetlenie'!J36</f>
        <v>0</v>
      </c>
      <c r="AW102" s="93">
        <f>'SO 06 - Vonkajšie osvetlenie'!J37</f>
        <v>0</v>
      </c>
      <c r="AX102" s="93">
        <f>'SO 06 - Vonkajšie osvetlenie'!J38</f>
        <v>0</v>
      </c>
      <c r="AY102" s="93">
        <f>'SO 06 - Vonkajšie osvetlenie'!J39</f>
        <v>0</v>
      </c>
      <c r="AZ102" s="93">
        <f>'SO 06 - Vonkajšie osvetlenie'!F36</f>
        <v>0</v>
      </c>
      <c r="BA102" s="93">
        <f>'SO 06 - Vonkajšie osvetlenie'!F37</f>
        <v>0</v>
      </c>
      <c r="BB102" s="93">
        <f>'SO 06 - Vonkajšie osvetlenie'!F38</f>
        <v>0</v>
      </c>
      <c r="BC102" s="93">
        <f>'SO 06 - Vonkajšie osvetlenie'!F39</f>
        <v>0</v>
      </c>
      <c r="BD102" s="95">
        <f>'SO 06 - Vonkajšie osvetlenie'!F40</f>
        <v>0</v>
      </c>
      <c r="BT102" s="91" t="s">
        <v>84</v>
      </c>
      <c r="BV102" s="91" t="s">
        <v>78</v>
      </c>
      <c r="BW102" s="91" t="s">
        <v>100</v>
      </c>
      <c r="BX102" s="91" t="s">
        <v>4</v>
      </c>
      <c r="CL102" s="91" t="s">
        <v>1</v>
      </c>
      <c r="CM102" s="91" t="s">
        <v>76</v>
      </c>
    </row>
    <row r="103" spans="1:91">
      <c r="B103" s="21"/>
      <c r="AR103" s="21"/>
    </row>
    <row r="104" spans="1:91" s="2" customFormat="1" ht="30" customHeight="1">
      <c r="A104" s="35"/>
      <c r="B104" s="36"/>
      <c r="C104" s="72" t="s">
        <v>101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259">
        <f>ROUND(SUM(AG105:AG108), 2)</f>
        <v>0</v>
      </c>
      <c r="AH104" s="259"/>
      <c r="AI104" s="259"/>
      <c r="AJ104" s="259"/>
      <c r="AK104" s="259"/>
      <c r="AL104" s="259"/>
      <c r="AM104" s="259"/>
      <c r="AN104" s="259">
        <f>ROUND(SUM(AN105:AN108), 2)</f>
        <v>0</v>
      </c>
      <c r="AO104" s="259"/>
      <c r="AP104" s="259"/>
      <c r="AQ104" s="96"/>
      <c r="AR104" s="36"/>
      <c r="AS104" s="65" t="s">
        <v>102</v>
      </c>
      <c r="AT104" s="66" t="s">
        <v>103</v>
      </c>
      <c r="AU104" s="66" t="s">
        <v>40</v>
      </c>
      <c r="AV104" s="67" t="s">
        <v>63</v>
      </c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91" s="2" customFormat="1" ht="20" customHeight="1">
      <c r="A105" s="35"/>
      <c r="B105" s="36"/>
      <c r="C105" s="35"/>
      <c r="D105" s="284" t="s">
        <v>104</v>
      </c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4"/>
      <c r="Z105" s="284"/>
      <c r="AA105" s="284"/>
      <c r="AB105" s="284"/>
      <c r="AC105" s="35"/>
      <c r="AD105" s="35"/>
      <c r="AE105" s="35"/>
      <c r="AF105" s="35"/>
      <c r="AG105" s="257">
        <f>ROUND(AG96 * AS105, 2)</f>
        <v>0</v>
      </c>
      <c r="AH105" s="258"/>
      <c r="AI105" s="258"/>
      <c r="AJ105" s="258"/>
      <c r="AK105" s="258"/>
      <c r="AL105" s="258"/>
      <c r="AM105" s="258"/>
      <c r="AN105" s="258">
        <f>ROUND(AG105 + AV105, 2)</f>
        <v>0</v>
      </c>
      <c r="AO105" s="258"/>
      <c r="AP105" s="258"/>
      <c r="AQ105" s="35"/>
      <c r="AR105" s="36"/>
      <c r="AS105" s="98">
        <v>0</v>
      </c>
      <c r="AT105" s="99" t="s">
        <v>105</v>
      </c>
      <c r="AU105" s="99" t="s">
        <v>41</v>
      </c>
      <c r="AV105" s="100">
        <f>ROUND(IF(AU105="základná",AG105*L34,IF(AU105="znížená",AG105*L35,0)), 2)</f>
        <v>0</v>
      </c>
      <c r="AW105" s="35"/>
      <c r="AX105" s="35"/>
      <c r="AY105" s="35"/>
      <c r="AZ105" s="35"/>
      <c r="BA105" s="35"/>
      <c r="BB105" s="35"/>
      <c r="BC105" s="35"/>
      <c r="BD105" s="35"/>
      <c r="BE105" s="35"/>
      <c r="BV105" s="18" t="s">
        <v>106</v>
      </c>
      <c r="BY105" s="101">
        <f>IF(AU105="základná",AV105,0)</f>
        <v>0</v>
      </c>
      <c r="BZ105" s="101">
        <f>IF(AU105="znížená",AV105,0)</f>
        <v>0</v>
      </c>
      <c r="CA105" s="101">
        <v>0</v>
      </c>
      <c r="CB105" s="101">
        <v>0</v>
      </c>
      <c r="CC105" s="101">
        <v>0</v>
      </c>
      <c r="CD105" s="101">
        <f>IF(AU105="základná",AG105,0)</f>
        <v>0</v>
      </c>
      <c r="CE105" s="101">
        <f>IF(AU105="znížená",AG105,0)</f>
        <v>0</v>
      </c>
      <c r="CF105" s="101">
        <f>IF(AU105="zákl. prenesená",AG105,0)</f>
        <v>0</v>
      </c>
      <c r="CG105" s="101">
        <f>IF(AU105="zníž. prenesená",AG105,0)</f>
        <v>0</v>
      </c>
      <c r="CH105" s="101">
        <f>IF(AU105="nulová",AG105,0)</f>
        <v>0</v>
      </c>
      <c r="CI105" s="18">
        <f>IF(AU105="základná",1,IF(AU105="znížená",2,IF(AU105="zákl. prenesená",4,IF(AU105="zníž. prenesená",5,3))))</f>
        <v>1</v>
      </c>
      <c r="CJ105" s="18">
        <f>IF(AT105="stavebná časť",1,IF(AT105="investičná časť",2,3))</f>
        <v>1</v>
      </c>
      <c r="CK105" s="18" t="str">
        <f>IF(D105="Vyplň vlastné","","x")</f>
        <v>x</v>
      </c>
    </row>
    <row r="106" spans="1:91" s="2" customFormat="1" ht="20" customHeight="1">
      <c r="A106" s="35"/>
      <c r="B106" s="36"/>
      <c r="C106" s="35"/>
      <c r="D106" s="283" t="s">
        <v>107</v>
      </c>
      <c r="E106" s="283"/>
      <c r="F106" s="283"/>
      <c r="G106" s="283"/>
      <c r="H106" s="283"/>
      <c r="I106" s="283"/>
      <c r="J106" s="283"/>
      <c r="K106" s="283"/>
      <c r="L106" s="283"/>
      <c r="M106" s="283"/>
      <c r="N106" s="283"/>
      <c r="O106" s="283"/>
      <c r="P106" s="283"/>
      <c r="Q106" s="283"/>
      <c r="R106" s="283"/>
      <c r="S106" s="283"/>
      <c r="T106" s="283"/>
      <c r="U106" s="283"/>
      <c r="V106" s="283"/>
      <c r="W106" s="283"/>
      <c r="X106" s="283"/>
      <c r="Y106" s="283"/>
      <c r="Z106" s="283"/>
      <c r="AA106" s="283"/>
      <c r="AB106" s="283"/>
      <c r="AC106" s="35"/>
      <c r="AD106" s="35"/>
      <c r="AE106" s="35"/>
      <c r="AF106" s="35"/>
      <c r="AG106" s="257">
        <f>ROUND(AG96 * AS106, 2)</f>
        <v>0</v>
      </c>
      <c r="AH106" s="258"/>
      <c r="AI106" s="258"/>
      <c r="AJ106" s="258"/>
      <c r="AK106" s="258"/>
      <c r="AL106" s="258"/>
      <c r="AM106" s="258"/>
      <c r="AN106" s="258">
        <f>ROUND(AG106 + AV106, 2)</f>
        <v>0</v>
      </c>
      <c r="AO106" s="258"/>
      <c r="AP106" s="258"/>
      <c r="AQ106" s="35"/>
      <c r="AR106" s="36"/>
      <c r="AS106" s="98">
        <v>0</v>
      </c>
      <c r="AT106" s="99" t="s">
        <v>105</v>
      </c>
      <c r="AU106" s="99" t="s">
        <v>41</v>
      </c>
      <c r="AV106" s="100">
        <f>ROUND(IF(AU106="základná",AG106*L34,IF(AU106="znížená",AG106*L35,0)), 2)</f>
        <v>0</v>
      </c>
      <c r="AW106" s="35"/>
      <c r="AX106" s="35"/>
      <c r="AY106" s="35"/>
      <c r="AZ106" s="35"/>
      <c r="BA106" s="35"/>
      <c r="BB106" s="35"/>
      <c r="BC106" s="35"/>
      <c r="BD106" s="35"/>
      <c r="BE106" s="35"/>
      <c r="BV106" s="18" t="s">
        <v>108</v>
      </c>
      <c r="BY106" s="101">
        <f>IF(AU106="základná",AV106,0)</f>
        <v>0</v>
      </c>
      <c r="BZ106" s="101">
        <f>IF(AU106="znížená",AV106,0)</f>
        <v>0</v>
      </c>
      <c r="CA106" s="101">
        <v>0</v>
      </c>
      <c r="CB106" s="101">
        <v>0</v>
      </c>
      <c r="CC106" s="101">
        <v>0</v>
      </c>
      <c r="CD106" s="101">
        <f>IF(AU106="základná",AG106,0)</f>
        <v>0</v>
      </c>
      <c r="CE106" s="101">
        <f>IF(AU106="znížená",AG106,0)</f>
        <v>0</v>
      </c>
      <c r="CF106" s="101">
        <f>IF(AU106="zákl. prenesená",AG106,0)</f>
        <v>0</v>
      </c>
      <c r="CG106" s="101">
        <f>IF(AU106="zníž. prenesená",AG106,0)</f>
        <v>0</v>
      </c>
      <c r="CH106" s="101">
        <f>IF(AU106="nulová",AG106,0)</f>
        <v>0</v>
      </c>
      <c r="CI106" s="18">
        <f>IF(AU106="základná",1,IF(AU106="znížená",2,IF(AU106="zákl. prenesená",4,IF(AU106="zníž. prenesená",5,3))))</f>
        <v>1</v>
      </c>
      <c r="CJ106" s="18">
        <f>IF(AT106="stavebná časť",1,IF(AT106="investičná časť",2,3))</f>
        <v>1</v>
      </c>
      <c r="CK106" s="18" t="str">
        <f>IF(D106="Vyplň vlastné","","x")</f>
        <v/>
      </c>
    </row>
    <row r="107" spans="1:91" s="2" customFormat="1" ht="20" customHeight="1">
      <c r="A107" s="35"/>
      <c r="B107" s="36"/>
      <c r="C107" s="35"/>
      <c r="D107" s="283" t="s">
        <v>107</v>
      </c>
      <c r="E107" s="283"/>
      <c r="F107" s="283"/>
      <c r="G107" s="283"/>
      <c r="H107" s="283"/>
      <c r="I107" s="283"/>
      <c r="J107" s="283"/>
      <c r="K107" s="283"/>
      <c r="L107" s="283"/>
      <c r="M107" s="283"/>
      <c r="N107" s="283"/>
      <c r="O107" s="283"/>
      <c r="P107" s="283"/>
      <c r="Q107" s="283"/>
      <c r="R107" s="283"/>
      <c r="S107" s="283"/>
      <c r="T107" s="283"/>
      <c r="U107" s="283"/>
      <c r="V107" s="283"/>
      <c r="W107" s="283"/>
      <c r="X107" s="283"/>
      <c r="Y107" s="283"/>
      <c r="Z107" s="283"/>
      <c r="AA107" s="283"/>
      <c r="AB107" s="283"/>
      <c r="AC107" s="35"/>
      <c r="AD107" s="35"/>
      <c r="AE107" s="35"/>
      <c r="AF107" s="35"/>
      <c r="AG107" s="257">
        <f>ROUND(AG96 * AS107, 2)</f>
        <v>0</v>
      </c>
      <c r="AH107" s="258"/>
      <c r="AI107" s="258"/>
      <c r="AJ107" s="258"/>
      <c r="AK107" s="258"/>
      <c r="AL107" s="258"/>
      <c r="AM107" s="258"/>
      <c r="AN107" s="258">
        <f>ROUND(AG107 + AV107, 2)</f>
        <v>0</v>
      </c>
      <c r="AO107" s="258"/>
      <c r="AP107" s="258"/>
      <c r="AQ107" s="35"/>
      <c r="AR107" s="36"/>
      <c r="AS107" s="98">
        <v>0</v>
      </c>
      <c r="AT107" s="99" t="s">
        <v>105</v>
      </c>
      <c r="AU107" s="99" t="s">
        <v>41</v>
      </c>
      <c r="AV107" s="100">
        <f>ROUND(IF(AU107="základná",AG107*L34,IF(AU107="znížená",AG107*L35,0)), 2)</f>
        <v>0</v>
      </c>
      <c r="AW107" s="35"/>
      <c r="AX107" s="35"/>
      <c r="AY107" s="35"/>
      <c r="AZ107" s="35"/>
      <c r="BA107" s="35"/>
      <c r="BB107" s="35"/>
      <c r="BC107" s="35"/>
      <c r="BD107" s="35"/>
      <c r="BE107" s="35"/>
      <c r="BV107" s="18" t="s">
        <v>108</v>
      </c>
      <c r="BY107" s="101">
        <f>IF(AU107="základná",AV107,0)</f>
        <v>0</v>
      </c>
      <c r="BZ107" s="101">
        <f>IF(AU107="znížená",AV107,0)</f>
        <v>0</v>
      </c>
      <c r="CA107" s="101">
        <v>0</v>
      </c>
      <c r="CB107" s="101">
        <v>0</v>
      </c>
      <c r="CC107" s="101">
        <v>0</v>
      </c>
      <c r="CD107" s="101">
        <f>IF(AU107="základná",AG107,0)</f>
        <v>0</v>
      </c>
      <c r="CE107" s="101">
        <f>IF(AU107="znížená",AG107,0)</f>
        <v>0</v>
      </c>
      <c r="CF107" s="101">
        <f>IF(AU107="zákl. prenesená",AG107,0)</f>
        <v>0</v>
      </c>
      <c r="CG107" s="101">
        <f>IF(AU107="zníž. prenesená",AG107,0)</f>
        <v>0</v>
      </c>
      <c r="CH107" s="101">
        <f>IF(AU107="nulová",AG107,0)</f>
        <v>0</v>
      </c>
      <c r="CI107" s="18">
        <f>IF(AU107="základná",1,IF(AU107="znížená",2,IF(AU107="zákl. prenesená",4,IF(AU107="zníž. prenesená",5,3))))</f>
        <v>1</v>
      </c>
      <c r="CJ107" s="18">
        <f>IF(AT107="stavebná časť",1,IF(AT107="investičná časť",2,3))</f>
        <v>1</v>
      </c>
      <c r="CK107" s="18" t="str">
        <f>IF(D107="Vyplň vlastné","","x")</f>
        <v/>
      </c>
    </row>
    <row r="108" spans="1:91" s="2" customFormat="1" ht="20" customHeight="1">
      <c r="A108" s="35"/>
      <c r="B108" s="36"/>
      <c r="C108" s="35"/>
      <c r="D108" s="283" t="s">
        <v>107</v>
      </c>
      <c r="E108" s="283"/>
      <c r="F108" s="283"/>
      <c r="G108" s="283"/>
      <c r="H108" s="283"/>
      <c r="I108" s="283"/>
      <c r="J108" s="283"/>
      <c r="K108" s="283"/>
      <c r="L108" s="283"/>
      <c r="M108" s="283"/>
      <c r="N108" s="283"/>
      <c r="O108" s="283"/>
      <c r="P108" s="283"/>
      <c r="Q108" s="283"/>
      <c r="R108" s="283"/>
      <c r="S108" s="283"/>
      <c r="T108" s="283"/>
      <c r="U108" s="283"/>
      <c r="V108" s="283"/>
      <c r="W108" s="283"/>
      <c r="X108" s="283"/>
      <c r="Y108" s="283"/>
      <c r="Z108" s="283"/>
      <c r="AA108" s="283"/>
      <c r="AB108" s="283"/>
      <c r="AC108" s="35"/>
      <c r="AD108" s="35"/>
      <c r="AE108" s="35"/>
      <c r="AF108" s="35"/>
      <c r="AG108" s="257">
        <f>ROUND(AG96 * AS108, 2)</f>
        <v>0</v>
      </c>
      <c r="AH108" s="258"/>
      <c r="AI108" s="258"/>
      <c r="AJ108" s="258"/>
      <c r="AK108" s="258"/>
      <c r="AL108" s="258"/>
      <c r="AM108" s="258"/>
      <c r="AN108" s="258">
        <f>ROUND(AG108 + AV108, 2)</f>
        <v>0</v>
      </c>
      <c r="AO108" s="258"/>
      <c r="AP108" s="258"/>
      <c r="AQ108" s="35"/>
      <c r="AR108" s="36"/>
      <c r="AS108" s="102">
        <v>0</v>
      </c>
      <c r="AT108" s="103" t="s">
        <v>105</v>
      </c>
      <c r="AU108" s="103" t="s">
        <v>41</v>
      </c>
      <c r="AV108" s="104">
        <f>ROUND(IF(AU108="základná",AG108*L34,IF(AU108="znížená",AG108*L35,0)), 2)</f>
        <v>0</v>
      </c>
      <c r="AW108" s="35"/>
      <c r="AX108" s="35"/>
      <c r="AY108" s="35"/>
      <c r="AZ108" s="35"/>
      <c r="BA108" s="35"/>
      <c r="BB108" s="35"/>
      <c r="BC108" s="35"/>
      <c r="BD108" s="35"/>
      <c r="BE108" s="35"/>
      <c r="BV108" s="18" t="s">
        <v>108</v>
      </c>
      <c r="BY108" s="101">
        <f>IF(AU108="základná",AV108,0)</f>
        <v>0</v>
      </c>
      <c r="BZ108" s="101">
        <f>IF(AU108="znížená",AV108,0)</f>
        <v>0</v>
      </c>
      <c r="CA108" s="101">
        <v>0</v>
      </c>
      <c r="CB108" s="101">
        <v>0</v>
      </c>
      <c r="CC108" s="101">
        <v>0</v>
      </c>
      <c r="CD108" s="101">
        <f>IF(AU108="základná",AG108,0)</f>
        <v>0</v>
      </c>
      <c r="CE108" s="101">
        <f>IF(AU108="znížená",AG108,0)</f>
        <v>0</v>
      </c>
      <c r="CF108" s="101">
        <f>IF(AU108="zákl. prenesená",AG108,0)</f>
        <v>0</v>
      </c>
      <c r="CG108" s="101">
        <f>IF(AU108="zníž. prenesená",AG108,0)</f>
        <v>0</v>
      </c>
      <c r="CH108" s="101">
        <f>IF(AU108="nulová",AG108,0)</f>
        <v>0</v>
      </c>
      <c r="CI108" s="18">
        <f>IF(AU108="základná",1,IF(AU108="znížená",2,IF(AU108="zákl. prenesená",4,IF(AU108="zníž. prenesená",5,3))))</f>
        <v>1</v>
      </c>
      <c r="CJ108" s="18">
        <f>IF(AT108="stavebná časť",1,IF(AT108="investičná časť",2,3))</f>
        <v>1</v>
      </c>
      <c r="CK108" s="18" t="str">
        <f>IF(D108="Vyplň vlastné","","x")</f>
        <v/>
      </c>
    </row>
    <row r="109" spans="1:91" s="2" customFormat="1" ht="11" customHeight="1">
      <c r="A109" s="35"/>
      <c r="B109" s="36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6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91" s="2" customFormat="1" ht="30" customHeight="1">
      <c r="A110" s="35"/>
      <c r="B110" s="36"/>
      <c r="C110" s="105" t="s">
        <v>109</v>
      </c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273">
        <f>ROUND(AG96 + AG104, 2)</f>
        <v>0</v>
      </c>
      <c r="AH110" s="273"/>
      <c r="AI110" s="273"/>
      <c r="AJ110" s="273"/>
      <c r="AK110" s="273"/>
      <c r="AL110" s="273"/>
      <c r="AM110" s="273"/>
      <c r="AN110" s="273">
        <f>ROUND(AN96 + AN104, 2)</f>
        <v>0</v>
      </c>
      <c r="AO110" s="273"/>
      <c r="AP110" s="273"/>
      <c r="AQ110" s="106"/>
      <c r="AR110" s="36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91" s="2" customFormat="1" ht="7" customHeight="1">
      <c r="A111" s="35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36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</sheetData>
  <mergeCells count="82">
    <mergeCell ref="D108:AB108"/>
    <mergeCell ref="D107:AB107"/>
    <mergeCell ref="D106:AB106"/>
    <mergeCell ref="D105:AB105"/>
    <mergeCell ref="AM89:AN89"/>
    <mergeCell ref="AM92:AP92"/>
    <mergeCell ref="AM91:AP91"/>
    <mergeCell ref="C94:G94"/>
    <mergeCell ref="W35:AE35"/>
    <mergeCell ref="AK35:AO35"/>
    <mergeCell ref="L35:P35"/>
    <mergeCell ref="AK28:AO28"/>
    <mergeCell ref="AK29:AO29"/>
    <mergeCell ref="AK31:AO31"/>
    <mergeCell ref="AK33:AO33"/>
    <mergeCell ref="W33:AE33"/>
    <mergeCell ref="L33:P33"/>
    <mergeCell ref="AK34:AO34"/>
    <mergeCell ref="L34:P34"/>
    <mergeCell ref="W34:AE34"/>
    <mergeCell ref="AK36:AO36"/>
    <mergeCell ref="L36:P36"/>
    <mergeCell ref="W36:AE36"/>
    <mergeCell ref="W37:AE37"/>
    <mergeCell ref="L37:P37"/>
    <mergeCell ref="AK37:AO37"/>
    <mergeCell ref="AK38:AO38"/>
    <mergeCell ref="W38:AE38"/>
    <mergeCell ref="L38:P38"/>
    <mergeCell ref="AK40:AO40"/>
    <mergeCell ref="X40:AB40"/>
    <mergeCell ref="AS91:AT93"/>
    <mergeCell ref="AG110:AM110"/>
    <mergeCell ref="AG101:AM101"/>
    <mergeCell ref="AG100:AM100"/>
    <mergeCell ref="AG97:AM97"/>
    <mergeCell ref="AN110:AP110"/>
    <mergeCell ref="AN100:AP100"/>
    <mergeCell ref="AN105:AP105"/>
    <mergeCell ref="AN94:AP94"/>
    <mergeCell ref="AN96:AP96"/>
    <mergeCell ref="AN97:AP97"/>
    <mergeCell ref="AN106:AP106"/>
    <mergeCell ref="AN107:AP107"/>
    <mergeCell ref="AN98:AP98"/>
    <mergeCell ref="AN104:AP104"/>
    <mergeCell ref="AN102:AP102"/>
    <mergeCell ref="AR2:BE2"/>
    <mergeCell ref="AG108:AM108"/>
    <mergeCell ref="AG107:AM107"/>
    <mergeCell ref="AG106:AM106"/>
    <mergeCell ref="AG105:AM105"/>
    <mergeCell ref="AG104:AM104"/>
    <mergeCell ref="AG98:AM98"/>
    <mergeCell ref="AG94:AM94"/>
    <mergeCell ref="AG102:AM102"/>
    <mergeCell ref="AG96:AM96"/>
    <mergeCell ref="AN101:AP101"/>
    <mergeCell ref="AN108:AP108"/>
    <mergeCell ref="AN99:AP99"/>
    <mergeCell ref="L87:AO87"/>
    <mergeCell ref="AG99:AM99"/>
    <mergeCell ref="BE5:BE36"/>
    <mergeCell ref="K5:AO5"/>
    <mergeCell ref="K6:AO6"/>
    <mergeCell ref="E14:AJ14"/>
    <mergeCell ref="E24:AN24"/>
    <mergeCell ref="AK27:AO27"/>
    <mergeCell ref="E23:AN23"/>
    <mergeCell ref="J102:AF102"/>
    <mergeCell ref="J101:AF101"/>
    <mergeCell ref="J98:AF98"/>
    <mergeCell ref="D97:H97"/>
    <mergeCell ref="I94:AF94"/>
    <mergeCell ref="J97:AF97"/>
    <mergeCell ref="J100:AF100"/>
    <mergeCell ref="J99:AF99"/>
    <mergeCell ref="D102:H102"/>
    <mergeCell ref="D98:H98"/>
    <mergeCell ref="D101:H101"/>
    <mergeCell ref="D99:H99"/>
    <mergeCell ref="D100:H100"/>
  </mergeCells>
  <dataValidations disablePrompts="1" count="2">
    <dataValidation type="list" allowBlank="1" showInputMessage="1" showErrorMessage="1" error="Povolené sú hodnoty základná, znížená, nulová." sqref="AU104:AU108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104:AT108" xr:uid="{00000000-0002-0000-0000-000001000000}">
      <formula1>"stavebná časť, technologická časť, investičná časť"</formula1>
    </dataValidation>
  </dataValidations>
  <hyperlinks>
    <hyperlink ref="A97" location="'SO 01 - Krajinná architek...'!C2" display="/" xr:uid="{00000000-0004-0000-0000-000000000000}"/>
    <hyperlink ref="A98" location="'SO 02 - Multifunkčné š...'!C2" display="/" xr:uid="{00000000-0004-0000-0000-000001000000}"/>
    <hyperlink ref="A99" location="'SO 03 - Rekonštrukcia de...'!C2" display="/" xr:uid="{00000000-0004-0000-0000-000002000000}"/>
    <hyperlink ref="A100" location="'SO 04 - Areálové oplotenie'!C2" display="/" xr:uid="{00000000-0004-0000-0000-000003000000}"/>
    <hyperlink ref="A101" location="'SO 05 - Areálové spevne...'!C2" display="/" xr:uid="{00000000-0004-0000-0000-000004000000}"/>
    <hyperlink ref="A102" location="'SO 06 - Vonkajšie osvetlenie'!C2" display="/" xr:uid="{00000000-0004-0000-0000-000005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71"/>
  <sheetViews>
    <sheetView showGridLines="0" topLeftCell="A164" workbookViewId="0">
      <selection activeCell="X174" sqref="X17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6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85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5" customHeight="1">
      <c r="B4" s="21"/>
      <c r="D4" s="22" t="s">
        <v>110</v>
      </c>
      <c r="L4" s="21"/>
      <c r="M4" s="108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26.25" customHeight="1">
      <c r="B7" s="21"/>
      <c r="E7" s="293" t="str">
        <f>'Rekapitulácia stavby'!K6</f>
        <v>Rekonštrukcia Areálu ZŠ s materskou školou Spartakovská v Trnave</v>
      </c>
      <c r="F7" s="294"/>
      <c r="G7" s="294"/>
      <c r="H7" s="294"/>
      <c r="L7" s="21"/>
    </row>
    <row r="8" spans="1:4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64" t="s">
        <v>112</v>
      </c>
      <c r="F9" s="295"/>
      <c r="G9" s="295"/>
      <c r="H9" s="295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1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7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296" t="str">
        <f>'Rekapitulácia stavby'!E14</f>
        <v>Vyplň údaj</v>
      </c>
      <c r="F18" s="249"/>
      <c r="G18" s="249"/>
      <c r="H18" s="249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7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7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7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254" t="s">
        <v>1</v>
      </c>
      <c r="F27" s="254"/>
      <c r="G27" s="254"/>
      <c r="H27" s="254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7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7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240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240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5" customHeight="1">
      <c r="A32" s="242"/>
      <c r="B32" s="36"/>
      <c r="C32" s="242"/>
      <c r="D32" s="243" t="s">
        <v>1779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2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239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7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241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5" customHeight="1">
      <c r="A36" s="35"/>
      <c r="B36" s="36"/>
      <c r="C36" s="35"/>
      <c r="D36" s="113" t="s">
        <v>40</v>
      </c>
      <c r="E36" s="28" t="s">
        <v>41</v>
      </c>
      <c r="F36" s="114">
        <f>ROUND((SUM(BE121:BE128) + SUM(BE148:BE470)),  2)</f>
        <v>0</v>
      </c>
      <c r="G36" s="35"/>
      <c r="H36" s="35"/>
      <c r="I36" s="115">
        <v>0.2</v>
      </c>
      <c r="J36" s="114">
        <f>ROUND(((SUM(BE103:BE110) + SUM(BE130:BE194))*I36),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5" customHeight="1">
      <c r="A37" s="35"/>
      <c r="B37" s="36"/>
      <c r="C37" s="35"/>
      <c r="D37" s="35"/>
      <c r="E37" s="28" t="s">
        <v>42</v>
      </c>
      <c r="F37" s="114">
        <f>J30</f>
        <v>0</v>
      </c>
      <c r="G37" s="35"/>
      <c r="H37" s="35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5" hidden="1" customHeight="1">
      <c r="A38" s="35"/>
      <c r="B38" s="36"/>
      <c r="C38" s="35"/>
      <c r="D38" s="35"/>
      <c r="E38" s="28" t="s">
        <v>43</v>
      </c>
      <c r="F38" s="114">
        <f>ROUND((SUM(BG121:BG128) + SUM(BG148:BG470)),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5" hidden="1" customHeight="1">
      <c r="A39" s="35"/>
      <c r="B39" s="36"/>
      <c r="C39" s="35"/>
      <c r="D39" s="35"/>
      <c r="E39" s="28" t="s">
        <v>44</v>
      </c>
      <c r="F39" s="114">
        <f>ROUND((SUM(BH121:BH128) + SUM(BH148:BH470)),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5" hidden="1" customHeight="1">
      <c r="A40" s="35"/>
      <c r="B40" s="36"/>
      <c r="C40" s="35"/>
      <c r="D40" s="35"/>
      <c r="E40" s="28" t="s">
        <v>45</v>
      </c>
      <c r="F40" s="114">
        <f>ROUND((SUM(BI121:BI128) + SUM(BI148:BI470)),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7" customHeight="1">
      <c r="A41" s="35"/>
      <c r="B41" s="36"/>
      <c r="C41" s="35"/>
      <c r="D41" s="35"/>
      <c r="E41" s="35"/>
      <c r="F41" s="35"/>
      <c r="G41" s="35"/>
      <c r="H41" s="35"/>
      <c r="I41" s="35"/>
      <c r="J41" s="242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2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1" customFormat="1" ht="14.5" customHeight="1">
      <c r="B50" s="21"/>
      <c r="L50" s="21"/>
    </row>
    <row r="51" spans="1:31" s="2" customFormat="1" ht="14.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3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3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3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7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7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293" t="str">
        <f>E7</f>
        <v>Rekonštrukcia Areálu ZŠ s materskou školou Spartakovská v Trnave</v>
      </c>
      <c r="F86" s="294"/>
      <c r="G86" s="294"/>
      <c r="H86" s="294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264" t="str">
        <f>E9</f>
        <v>SO 01 - Krajinná architektúra</v>
      </c>
      <c r="F88" s="295"/>
      <c r="G88" s="295"/>
      <c r="H88" s="295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7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7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5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5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2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2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23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J148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47" s="9" customFormat="1" ht="25" customHeight="1">
      <c r="B98" s="126"/>
      <c r="D98" s="127" t="s">
        <v>119</v>
      </c>
      <c r="E98" s="128"/>
      <c r="F98" s="128"/>
      <c r="G98" s="128"/>
      <c r="H98" s="128"/>
      <c r="I98" s="128"/>
      <c r="J98" s="129">
        <f>J149</f>
        <v>0</v>
      </c>
      <c r="L98" s="126"/>
    </row>
    <row r="99" spans="1:47" s="10" customFormat="1" ht="20" customHeight="1">
      <c r="B99" s="130"/>
      <c r="D99" s="131" t="s">
        <v>120</v>
      </c>
      <c r="E99" s="132"/>
      <c r="F99" s="132"/>
      <c r="G99" s="132"/>
      <c r="H99" s="132"/>
      <c r="I99" s="132"/>
      <c r="J99" s="133">
        <f>J150</f>
        <v>0</v>
      </c>
      <c r="L99" s="130"/>
    </row>
    <row r="100" spans="1:47" s="10" customFormat="1" ht="20" customHeight="1">
      <c r="B100" s="130"/>
      <c r="D100" s="131" t="s">
        <v>121</v>
      </c>
      <c r="E100" s="132"/>
      <c r="F100" s="132"/>
      <c r="G100" s="132"/>
      <c r="H100" s="132"/>
      <c r="I100" s="132"/>
      <c r="J100" s="133">
        <f>J221</f>
        <v>0</v>
      </c>
      <c r="L100" s="130"/>
    </row>
    <row r="101" spans="1:47" s="10" customFormat="1" ht="20" customHeight="1">
      <c r="B101" s="130"/>
      <c r="D101" s="131" t="s">
        <v>122</v>
      </c>
      <c r="E101" s="132"/>
      <c r="F101" s="132"/>
      <c r="G101" s="132"/>
      <c r="H101" s="132"/>
      <c r="I101" s="132"/>
      <c r="J101" s="133">
        <f>J226</f>
        <v>0</v>
      </c>
      <c r="L101" s="130"/>
    </row>
    <row r="102" spans="1:47" s="10" customFormat="1" ht="20" customHeight="1">
      <c r="B102" s="130"/>
      <c r="D102" s="131" t="s">
        <v>123</v>
      </c>
      <c r="E102" s="132"/>
      <c r="F102" s="132"/>
      <c r="G102" s="132"/>
      <c r="H102" s="132"/>
      <c r="I102" s="132"/>
      <c r="J102" s="133">
        <f>J230</f>
        <v>0</v>
      </c>
      <c r="L102" s="130"/>
    </row>
    <row r="103" spans="1:47" s="10" customFormat="1" ht="20" customHeight="1">
      <c r="B103" s="130"/>
      <c r="D103" s="131" t="s">
        <v>124</v>
      </c>
      <c r="E103" s="132"/>
      <c r="F103" s="132"/>
      <c r="G103" s="132"/>
      <c r="H103" s="132"/>
      <c r="I103" s="132"/>
      <c r="J103" s="133">
        <f>J292</f>
        <v>0</v>
      </c>
      <c r="L103" s="130"/>
    </row>
    <row r="104" spans="1:47" s="10" customFormat="1" ht="20" customHeight="1">
      <c r="B104" s="130"/>
      <c r="D104" s="131" t="s">
        <v>125</v>
      </c>
      <c r="E104" s="132"/>
      <c r="F104" s="132"/>
      <c r="G104" s="132"/>
      <c r="H104" s="132"/>
      <c r="I104" s="132"/>
      <c r="J104" s="133">
        <f>J323</f>
        <v>0</v>
      </c>
      <c r="L104" s="130"/>
    </row>
    <row r="105" spans="1:47" s="10" customFormat="1" ht="20" customHeight="1">
      <c r="B105" s="130"/>
      <c r="D105" s="131" t="s">
        <v>126</v>
      </c>
      <c r="E105" s="132"/>
      <c r="F105" s="132"/>
      <c r="G105" s="132"/>
      <c r="H105" s="132"/>
      <c r="I105" s="132"/>
      <c r="J105" s="133">
        <f>J376</f>
        <v>0</v>
      </c>
      <c r="L105" s="130"/>
    </row>
    <row r="106" spans="1:47" s="10" customFormat="1" ht="14.75" customHeight="1">
      <c r="B106" s="130"/>
      <c r="D106" s="131" t="s">
        <v>127</v>
      </c>
      <c r="E106" s="132"/>
      <c r="F106" s="132"/>
      <c r="G106" s="132"/>
      <c r="H106" s="132"/>
      <c r="I106" s="132"/>
      <c r="J106" s="133">
        <f>J377</f>
        <v>0</v>
      </c>
      <c r="L106" s="130"/>
    </row>
    <row r="107" spans="1:47" s="10" customFormat="1" ht="14.75" customHeight="1">
      <c r="B107" s="130"/>
      <c r="D107" s="131" t="s">
        <v>128</v>
      </c>
      <c r="E107" s="132"/>
      <c r="F107" s="132"/>
      <c r="G107" s="132"/>
      <c r="H107" s="132"/>
      <c r="I107" s="132"/>
      <c r="J107" s="133">
        <f>J394</f>
        <v>0</v>
      </c>
      <c r="L107" s="130"/>
    </row>
    <row r="108" spans="1:47" s="10" customFormat="1" ht="14.75" customHeight="1">
      <c r="B108" s="130"/>
      <c r="D108" s="131" t="s">
        <v>129</v>
      </c>
      <c r="E108" s="132"/>
      <c r="F108" s="132"/>
      <c r="G108" s="132"/>
      <c r="H108" s="132"/>
      <c r="I108" s="132"/>
      <c r="J108" s="133">
        <f>J403</f>
        <v>0</v>
      </c>
      <c r="L108" s="130"/>
    </row>
    <row r="109" spans="1:47" s="10" customFormat="1" ht="14.75" customHeight="1">
      <c r="B109" s="130"/>
      <c r="D109" s="131" t="s">
        <v>130</v>
      </c>
      <c r="E109" s="132"/>
      <c r="F109" s="132"/>
      <c r="G109" s="132"/>
      <c r="H109" s="132"/>
      <c r="I109" s="132"/>
      <c r="J109" s="133">
        <f>J413</f>
        <v>0</v>
      </c>
      <c r="L109" s="130"/>
    </row>
    <row r="110" spans="1:47" s="10" customFormat="1" ht="14.75" customHeight="1">
      <c r="B110" s="130"/>
      <c r="D110" s="131" t="s">
        <v>131</v>
      </c>
      <c r="E110" s="132"/>
      <c r="F110" s="132"/>
      <c r="G110" s="132"/>
      <c r="H110" s="132"/>
      <c r="I110" s="132"/>
      <c r="J110" s="133">
        <f>J417</f>
        <v>0</v>
      </c>
      <c r="L110" s="130"/>
    </row>
    <row r="111" spans="1:47" s="10" customFormat="1" ht="14.75" customHeight="1">
      <c r="B111" s="130"/>
      <c r="D111" s="131" t="s">
        <v>132</v>
      </c>
      <c r="E111" s="132"/>
      <c r="F111" s="132"/>
      <c r="G111" s="132"/>
      <c r="H111" s="132"/>
      <c r="I111" s="132"/>
      <c r="J111" s="133">
        <f>J425</f>
        <v>0</v>
      </c>
      <c r="L111" s="130"/>
    </row>
    <row r="112" spans="1:47" s="10" customFormat="1" ht="14.75" customHeight="1">
      <c r="B112" s="130"/>
      <c r="D112" s="131" t="s">
        <v>133</v>
      </c>
      <c r="E112" s="132"/>
      <c r="F112" s="132"/>
      <c r="G112" s="132"/>
      <c r="H112" s="132"/>
      <c r="I112" s="132"/>
      <c r="J112" s="133">
        <f>J431</f>
        <v>0</v>
      </c>
      <c r="L112" s="130"/>
    </row>
    <row r="113" spans="1:65" s="10" customFormat="1" ht="20" customHeight="1">
      <c r="B113" s="130"/>
      <c r="D113" s="131" t="s">
        <v>134</v>
      </c>
      <c r="E113" s="132"/>
      <c r="F113" s="132"/>
      <c r="G113" s="132"/>
      <c r="H113" s="132"/>
      <c r="I113" s="132"/>
      <c r="J113" s="133">
        <f>J433</f>
        <v>0</v>
      </c>
      <c r="L113" s="130"/>
    </row>
    <row r="114" spans="1:65" s="10" customFormat="1" ht="20" customHeight="1">
      <c r="B114" s="130"/>
      <c r="D114" s="131" t="s">
        <v>135</v>
      </c>
      <c r="E114" s="132"/>
      <c r="F114" s="132"/>
      <c r="G114" s="132"/>
      <c r="H114" s="132"/>
      <c r="I114" s="132"/>
      <c r="J114" s="133">
        <f>J435</f>
        <v>0</v>
      </c>
      <c r="L114" s="130"/>
    </row>
    <row r="115" spans="1:65" s="9" customFormat="1" ht="25" customHeight="1">
      <c r="B115" s="126"/>
      <c r="D115" s="127" t="s">
        <v>136</v>
      </c>
      <c r="E115" s="128"/>
      <c r="F115" s="128"/>
      <c r="G115" s="128"/>
      <c r="H115" s="128"/>
      <c r="I115" s="128"/>
      <c r="J115" s="129">
        <f>J437</f>
        <v>0</v>
      </c>
      <c r="L115" s="126"/>
    </row>
    <row r="116" spans="1:65" s="10" customFormat="1" ht="20" customHeight="1">
      <c r="B116" s="130"/>
      <c r="D116" s="131" t="s">
        <v>137</v>
      </c>
      <c r="E116" s="132"/>
      <c r="F116" s="132"/>
      <c r="G116" s="132"/>
      <c r="H116" s="132"/>
      <c r="I116" s="132"/>
      <c r="J116" s="133">
        <f>J438</f>
        <v>0</v>
      </c>
      <c r="L116" s="130"/>
    </row>
    <row r="117" spans="1:65" s="10" customFormat="1" ht="20" customHeight="1">
      <c r="B117" s="130"/>
      <c r="D117" s="131" t="s">
        <v>138</v>
      </c>
      <c r="E117" s="132"/>
      <c r="F117" s="132"/>
      <c r="G117" s="132"/>
      <c r="H117" s="132"/>
      <c r="I117" s="132"/>
      <c r="J117" s="133">
        <f>J452</f>
        <v>0</v>
      </c>
      <c r="L117" s="130"/>
    </row>
    <row r="118" spans="1:65" s="10" customFormat="1" ht="20" customHeight="1">
      <c r="B118" s="130"/>
      <c r="D118" s="131" t="s">
        <v>139</v>
      </c>
      <c r="E118" s="132"/>
      <c r="F118" s="132"/>
      <c r="G118" s="132"/>
      <c r="H118" s="132"/>
      <c r="I118" s="132"/>
      <c r="J118" s="133">
        <f>J460</f>
        <v>0</v>
      </c>
      <c r="L118" s="130"/>
    </row>
    <row r="119" spans="1:65" s="2" customFormat="1" ht="21.75" customHeight="1">
      <c r="A119" s="35"/>
      <c r="B119" s="36"/>
      <c r="C119" s="35"/>
      <c r="D119" s="35"/>
      <c r="E119" s="35"/>
      <c r="F119" s="35"/>
      <c r="G119" s="35"/>
      <c r="H119" s="35"/>
      <c r="I119" s="35"/>
      <c r="J119" s="35"/>
      <c r="K119" s="35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7" customHeight="1">
      <c r="A120" s="35"/>
      <c r="B120" s="36"/>
      <c r="C120" s="35"/>
      <c r="D120" s="35"/>
      <c r="E120" s="35"/>
      <c r="F120" s="35"/>
      <c r="G120" s="35"/>
      <c r="H120" s="35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29.25" customHeight="1">
      <c r="A121" s="35"/>
      <c r="B121" s="36"/>
      <c r="C121" s="125" t="s">
        <v>140</v>
      </c>
      <c r="D121" s="35"/>
      <c r="E121" s="35"/>
      <c r="F121" s="35"/>
      <c r="G121" s="35"/>
      <c r="H121" s="35"/>
      <c r="I121" s="35"/>
      <c r="J121" s="134">
        <f>ROUND(J122 + J123 + J124 + J125 + J126 + J127,2)</f>
        <v>0</v>
      </c>
      <c r="K121" s="35"/>
      <c r="L121" s="45"/>
      <c r="N121" s="135" t="s">
        <v>40</v>
      </c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8" customHeight="1">
      <c r="A122" s="35"/>
      <c r="B122" s="136"/>
      <c r="C122" s="137"/>
      <c r="D122" s="283" t="s">
        <v>141</v>
      </c>
      <c r="E122" s="292"/>
      <c r="F122" s="292"/>
      <c r="G122" s="137"/>
      <c r="H122" s="137"/>
      <c r="I122" s="137"/>
      <c r="J122" s="97">
        <v>0</v>
      </c>
      <c r="K122" s="137"/>
      <c r="L122" s="139"/>
      <c r="M122" s="140"/>
      <c r="N122" s="141" t="s">
        <v>42</v>
      </c>
      <c r="O122" s="140"/>
      <c r="P122" s="140"/>
      <c r="Q122" s="140"/>
      <c r="R122" s="140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2" t="s">
        <v>142</v>
      </c>
      <c r="AZ122" s="140"/>
      <c r="BA122" s="140"/>
      <c r="BB122" s="140"/>
      <c r="BC122" s="140"/>
      <c r="BD122" s="140"/>
      <c r="BE122" s="143">
        <f t="shared" ref="BE122:BE127" si="0">IF(N122="základná",J122,0)</f>
        <v>0</v>
      </c>
      <c r="BF122" s="143">
        <f t="shared" ref="BF122:BF127" si="1">IF(N122="znížená",J122,0)</f>
        <v>0</v>
      </c>
      <c r="BG122" s="143">
        <f t="shared" ref="BG122:BG127" si="2">IF(N122="zákl. prenesená",J122,0)</f>
        <v>0</v>
      </c>
      <c r="BH122" s="143">
        <f t="shared" ref="BH122:BH127" si="3">IF(N122="zníž. prenesená",J122,0)</f>
        <v>0</v>
      </c>
      <c r="BI122" s="143">
        <f t="shared" ref="BI122:BI127" si="4">IF(N122="nulová",J122,0)</f>
        <v>0</v>
      </c>
      <c r="BJ122" s="142" t="s">
        <v>143</v>
      </c>
      <c r="BK122" s="140"/>
      <c r="BL122" s="140"/>
      <c r="BM122" s="140"/>
    </row>
    <row r="123" spans="1:65" s="2" customFormat="1" ht="18" customHeight="1">
      <c r="A123" s="35"/>
      <c r="B123" s="136"/>
      <c r="C123" s="137"/>
      <c r="D123" s="283" t="s">
        <v>144</v>
      </c>
      <c r="E123" s="292"/>
      <c r="F123" s="292"/>
      <c r="G123" s="137"/>
      <c r="H123" s="137"/>
      <c r="I123" s="137"/>
      <c r="J123" s="97">
        <v>0</v>
      </c>
      <c r="K123" s="137"/>
      <c r="L123" s="139"/>
      <c r="M123" s="140"/>
      <c r="N123" s="141" t="s">
        <v>42</v>
      </c>
      <c r="O123" s="140"/>
      <c r="P123" s="140"/>
      <c r="Q123" s="140"/>
      <c r="R123" s="140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2" t="s">
        <v>142</v>
      </c>
      <c r="AZ123" s="140"/>
      <c r="BA123" s="140"/>
      <c r="BB123" s="140"/>
      <c r="BC123" s="140"/>
      <c r="BD123" s="140"/>
      <c r="BE123" s="143">
        <f t="shared" si="0"/>
        <v>0</v>
      </c>
      <c r="BF123" s="143">
        <f t="shared" si="1"/>
        <v>0</v>
      </c>
      <c r="BG123" s="143">
        <f t="shared" si="2"/>
        <v>0</v>
      </c>
      <c r="BH123" s="143">
        <f t="shared" si="3"/>
        <v>0</v>
      </c>
      <c r="BI123" s="143">
        <f t="shared" si="4"/>
        <v>0</v>
      </c>
      <c r="BJ123" s="142" t="s">
        <v>143</v>
      </c>
      <c r="BK123" s="140"/>
      <c r="BL123" s="140"/>
      <c r="BM123" s="140"/>
    </row>
    <row r="124" spans="1:65" s="2" customFormat="1" ht="18" customHeight="1">
      <c r="A124" s="35"/>
      <c r="B124" s="136"/>
      <c r="C124" s="137"/>
      <c r="D124" s="283" t="s">
        <v>145</v>
      </c>
      <c r="E124" s="292"/>
      <c r="F124" s="292"/>
      <c r="G124" s="137"/>
      <c r="H124" s="137"/>
      <c r="I124" s="137"/>
      <c r="J124" s="97">
        <v>0</v>
      </c>
      <c r="K124" s="137"/>
      <c r="L124" s="139"/>
      <c r="M124" s="140"/>
      <c r="N124" s="141" t="s">
        <v>42</v>
      </c>
      <c r="O124" s="140"/>
      <c r="P124" s="140"/>
      <c r="Q124" s="140"/>
      <c r="R124" s="140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2" t="s">
        <v>142</v>
      </c>
      <c r="AZ124" s="140"/>
      <c r="BA124" s="140"/>
      <c r="BB124" s="140"/>
      <c r="BC124" s="140"/>
      <c r="BD124" s="140"/>
      <c r="BE124" s="143">
        <f t="shared" si="0"/>
        <v>0</v>
      </c>
      <c r="BF124" s="143">
        <f t="shared" si="1"/>
        <v>0</v>
      </c>
      <c r="BG124" s="143">
        <f t="shared" si="2"/>
        <v>0</v>
      </c>
      <c r="BH124" s="143">
        <f t="shared" si="3"/>
        <v>0</v>
      </c>
      <c r="BI124" s="143">
        <f t="shared" si="4"/>
        <v>0</v>
      </c>
      <c r="BJ124" s="142" t="s">
        <v>143</v>
      </c>
      <c r="BK124" s="140"/>
      <c r="BL124" s="140"/>
      <c r="BM124" s="140"/>
    </row>
    <row r="125" spans="1:65" s="2" customFormat="1" ht="18" customHeight="1">
      <c r="A125" s="35"/>
      <c r="B125" s="136"/>
      <c r="C125" s="137"/>
      <c r="D125" s="283" t="s">
        <v>146</v>
      </c>
      <c r="E125" s="292"/>
      <c r="F125" s="292"/>
      <c r="G125" s="137"/>
      <c r="H125" s="137"/>
      <c r="I125" s="137"/>
      <c r="J125" s="97">
        <v>0</v>
      </c>
      <c r="K125" s="137"/>
      <c r="L125" s="139"/>
      <c r="M125" s="140"/>
      <c r="N125" s="141" t="s">
        <v>42</v>
      </c>
      <c r="O125" s="140"/>
      <c r="P125" s="140"/>
      <c r="Q125" s="140"/>
      <c r="R125" s="140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2" t="s">
        <v>142</v>
      </c>
      <c r="AZ125" s="140"/>
      <c r="BA125" s="140"/>
      <c r="BB125" s="140"/>
      <c r="BC125" s="140"/>
      <c r="BD125" s="140"/>
      <c r="BE125" s="143">
        <f t="shared" si="0"/>
        <v>0</v>
      </c>
      <c r="BF125" s="143">
        <f t="shared" si="1"/>
        <v>0</v>
      </c>
      <c r="BG125" s="143">
        <f t="shared" si="2"/>
        <v>0</v>
      </c>
      <c r="BH125" s="143">
        <f t="shared" si="3"/>
        <v>0</v>
      </c>
      <c r="BI125" s="143">
        <f t="shared" si="4"/>
        <v>0</v>
      </c>
      <c r="BJ125" s="142" t="s">
        <v>143</v>
      </c>
      <c r="BK125" s="140"/>
      <c r="BL125" s="140"/>
      <c r="BM125" s="140"/>
    </row>
    <row r="126" spans="1:65" s="2" customFormat="1" ht="18" customHeight="1">
      <c r="A126" s="35"/>
      <c r="B126" s="136"/>
      <c r="C126" s="137"/>
      <c r="D126" s="283" t="s">
        <v>147</v>
      </c>
      <c r="E126" s="292"/>
      <c r="F126" s="292"/>
      <c r="G126" s="137"/>
      <c r="H126" s="137"/>
      <c r="I126" s="137"/>
      <c r="J126" s="97">
        <v>0</v>
      </c>
      <c r="K126" s="137"/>
      <c r="L126" s="139"/>
      <c r="M126" s="140"/>
      <c r="N126" s="141" t="s">
        <v>42</v>
      </c>
      <c r="O126" s="140"/>
      <c r="P126" s="140"/>
      <c r="Q126" s="140"/>
      <c r="R126" s="140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2" t="s">
        <v>142</v>
      </c>
      <c r="AZ126" s="140"/>
      <c r="BA126" s="140"/>
      <c r="BB126" s="140"/>
      <c r="BC126" s="140"/>
      <c r="BD126" s="140"/>
      <c r="BE126" s="143">
        <f t="shared" si="0"/>
        <v>0</v>
      </c>
      <c r="BF126" s="143">
        <f t="shared" si="1"/>
        <v>0</v>
      </c>
      <c r="BG126" s="143">
        <f t="shared" si="2"/>
        <v>0</v>
      </c>
      <c r="BH126" s="143">
        <f t="shared" si="3"/>
        <v>0</v>
      </c>
      <c r="BI126" s="143">
        <f t="shared" si="4"/>
        <v>0</v>
      </c>
      <c r="BJ126" s="142" t="s">
        <v>143</v>
      </c>
      <c r="BK126" s="140"/>
      <c r="BL126" s="140"/>
      <c r="BM126" s="140"/>
    </row>
    <row r="127" spans="1:65" s="2" customFormat="1" ht="18" customHeight="1">
      <c r="A127" s="35"/>
      <c r="B127" s="136"/>
      <c r="C127" s="137"/>
      <c r="D127" s="138" t="s">
        <v>148</v>
      </c>
      <c r="E127" s="137"/>
      <c r="F127" s="137"/>
      <c r="G127" s="137"/>
      <c r="H127" s="137"/>
      <c r="I127" s="137"/>
      <c r="J127" s="97">
        <f>ROUND(J30*T127,2)</f>
        <v>0</v>
      </c>
      <c r="K127" s="137"/>
      <c r="L127" s="139"/>
      <c r="M127" s="140"/>
      <c r="N127" s="141" t="s">
        <v>42</v>
      </c>
      <c r="O127" s="140"/>
      <c r="P127" s="140"/>
      <c r="Q127" s="140"/>
      <c r="R127" s="140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2" t="s">
        <v>149</v>
      </c>
      <c r="AZ127" s="140"/>
      <c r="BA127" s="140"/>
      <c r="BB127" s="140"/>
      <c r="BC127" s="140"/>
      <c r="BD127" s="140"/>
      <c r="BE127" s="143">
        <f t="shared" si="0"/>
        <v>0</v>
      </c>
      <c r="BF127" s="143">
        <f t="shared" si="1"/>
        <v>0</v>
      </c>
      <c r="BG127" s="143">
        <f t="shared" si="2"/>
        <v>0</v>
      </c>
      <c r="BH127" s="143">
        <f t="shared" si="3"/>
        <v>0</v>
      </c>
      <c r="BI127" s="143">
        <f t="shared" si="4"/>
        <v>0</v>
      </c>
      <c r="BJ127" s="142" t="s">
        <v>143</v>
      </c>
      <c r="BK127" s="140"/>
      <c r="BL127" s="140"/>
      <c r="BM127" s="140"/>
    </row>
    <row r="128" spans="1:65" s="2" customForma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31" s="2" customFormat="1" ht="29.25" customHeight="1">
      <c r="A129" s="35"/>
      <c r="B129" s="36"/>
      <c r="C129" s="105" t="s">
        <v>109</v>
      </c>
      <c r="D129" s="106"/>
      <c r="E129" s="106"/>
      <c r="F129" s="106"/>
      <c r="G129" s="106"/>
      <c r="H129" s="106"/>
      <c r="I129" s="106"/>
      <c r="J129" s="107">
        <f>ROUND(J97+J121,2)</f>
        <v>0</v>
      </c>
      <c r="K129" s="106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31" s="2" customFormat="1" ht="7" customHeight="1">
      <c r="A130" s="35"/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4" spans="1:31" s="2" customFormat="1" ht="7" customHeight="1">
      <c r="A134" s="35"/>
      <c r="B134" s="52"/>
      <c r="C134" s="53"/>
      <c r="D134" s="53"/>
      <c r="E134" s="53"/>
      <c r="F134" s="53"/>
      <c r="G134" s="53"/>
      <c r="H134" s="53"/>
      <c r="I134" s="53"/>
      <c r="J134" s="53"/>
      <c r="K134" s="53"/>
      <c r="L134" s="4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31" s="2" customFormat="1" ht="25" customHeight="1">
      <c r="A135" s="35"/>
      <c r="B135" s="36"/>
      <c r="C135" s="22" t="s">
        <v>150</v>
      </c>
      <c r="D135" s="35"/>
      <c r="E135" s="35"/>
      <c r="F135" s="35"/>
      <c r="G135" s="35"/>
      <c r="H135" s="35"/>
      <c r="I135" s="35"/>
      <c r="J135" s="35"/>
      <c r="K135" s="35"/>
      <c r="L135" s="4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31" s="2" customFormat="1" ht="7" customHeight="1">
      <c r="A136" s="35"/>
      <c r="B136" s="36"/>
      <c r="C136" s="35"/>
      <c r="D136" s="35"/>
      <c r="E136" s="35"/>
      <c r="F136" s="35"/>
      <c r="G136" s="35"/>
      <c r="H136" s="35"/>
      <c r="I136" s="35"/>
      <c r="J136" s="35"/>
      <c r="K136" s="35"/>
      <c r="L136" s="4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31" s="2" customFormat="1" ht="12" customHeight="1">
      <c r="A137" s="35"/>
      <c r="B137" s="36"/>
      <c r="C137" s="28" t="s">
        <v>14</v>
      </c>
      <c r="D137" s="35"/>
      <c r="E137" s="35"/>
      <c r="F137" s="35"/>
      <c r="G137" s="35"/>
      <c r="H137" s="35"/>
      <c r="I137" s="35"/>
      <c r="J137" s="35"/>
      <c r="K137" s="35"/>
      <c r="L137" s="4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pans="1:31" s="2" customFormat="1" ht="26.25" customHeight="1">
      <c r="A138" s="35"/>
      <c r="B138" s="36"/>
      <c r="C138" s="35"/>
      <c r="D138" s="35"/>
      <c r="E138" s="293" t="str">
        <f>E7</f>
        <v>Rekonštrukcia Areálu ZŠ s materskou školou Spartakovská v Trnave</v>
      </c>
      <c r="F138" s="294"/>
      <c r="G138" s="294"/>
      <c r="H138" s="294"/>
      <c r="I138" s="35"/>
      <c r="J138" s="35"/>
      <c r="K138" s="35"/>
      <c r="L138" s="4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pans="1:31" s="2" customFormat="1" ht="12" customHeight="1">
      <c r="A139" s="35"/>
      <c r="B139" s="36"/>
      <c r="C139" s="28" t="s">
        <v>111</v>
      </c>
      <c r="D139" s="35"/>
      <c r="E139" s="35"/>
      <c r="F139" s="35"/>
      <c r="G139" s="35"/>
      <c r="H139" s="35"/>
      <c r="I139" s="35"/>
      <c r="J139" s="35"/>
      <c r="K139" s="35"/>
      <c r="L139" s="4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pans="1:31" s="2" customFormat="1" ht="16.5" customHeight="1">
      <c r="A140" s="35"/>
      <c r="B140" s="36"/>
      <c r="C140" s="35"/>
      <c r="D140" s="35"/>
      <c r="E140" s="264" t="str">
        <f>E9</f>
        <v>SO 01 - Krajinná architektúra</v>
      </c>
      <c r="F140" s="295"/>
      <c r="G140" s="295"/>
      <c r="H140" s="295"/>
      <c r="I140" s="35"/>
      <c r="J140" s="35"/>
      <c r="K140" s="35"/>
      <c r="L140" s="4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pans="1:31" s="2" customFormat="1" ht="7" customHeight="1">
      <c r="A141" s="35"/>
      <c r="B141" s="36"/>
      <c r="C141" s="35"/>
      <c r="D141" s="35"/>
      <c r="E141" s="35"/>
      <c r="F141" s="35"/>
      <c r="G141" s="35"/>
      <c r="H141" s="35"/>
      <c r="I141" s="35"/>
      <c r="J141" s="35"/>
      <c r="K141" s="35"/>
      <c r="L141" s="4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pans="1:31" s="2" customFormat="1" ht="12" customHeight="1">
      <c r="A142" s="35"/>
      <c r="B142" s="36"/>
      <c r="C142" s="28" t="s">
        <v>18</v>
      </c>
      <c r="D142" s="35"/>
      <c r="E142" s="35"/>
      <c r="F142" s="26" t="str">
        <f>F12</f>
        <v xml:space="preserve"> </v>
      </c>
      <c r="G142" s="35"/>
      <c r="H142" s="35"/>
      <c r="I142" s="28" t="s">
        <v>20</v>
      </c>
      <c r="J142" s="58" t="str">
        <f>IF(J12="","",J12)</f>
        <v>31. 3. 2021</v>
      </c>
      <c r="K142" s="35"/>
      <c r="L142" s="4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pans="1:31" s="2" customFormat="1" ht="7" customHeight="1">
      <c r="A143" s="35"/>
      <c r="B143" s="36"/>
      <c r="C143" s="35"/>
      <c r="D143" s="35"/>
      <c r="E143" s="35"/>
      <c r="F143" s="35"/>
      <c r="G143" s="35"/>
      <c r="H143" s="35"/>
      <c r="I143" s="35"/>
      <c r="J143" s="35"/>
      <c r="K143" s="35"/>
      <c r="L143" s="4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  <row r="144" spans="1:31" s="2" customFormat="1" ht="25.75" customHeight="1">
      <c r="A144" s="35"/>
      <c r="B144" s="36"/>
      <c r="C144" s="28" t="s">
        <v>22</v>
      </c>
      <c r="D144" s="35"/>
      <c r="E144" s="35"/>
      <c r="F144" s="26" t="str">
        <f>E15</f>
        <v>Mesto Trnava</v>
      </c>
      <c r="G144" s="35"/>
      <c r="H144" s="35"/>
      <c r="I144" s="28" t="s">
        <v>28</v>
      </c>
      <c r="J144" s="31" t="str">
        <f>E21</f>
        <v>Ing. Ivana Štigová Kučírková, MSc.</v>
      </c>
      <c r="K144" s="35"/>
      <c r="L144" s="4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  <row r="145" spans="1:65" s="2" customFormat="1" ht="15.25" customHeight="1">
      <c r="A145" s="35"/>
      <c r="B145" s="36"/>
      <c r="C145" s="28" t="s">
        <v>26</v>
      </c>
      <c r="D145" s="35"/>
      <c r="E145" s="35"/>
      <c r="F145" s="26" t="str">
        <f>IF(E18="","",E18)</f>
        <v>Vyplň údaj</v>
      </c>
      <c r="G145" s="35"/>
      <c r="H145" s="35"/>
      <c r="I145" s="28" t="s">
        <v>31</v>
      </c>
      <c r="J145" s="31" t="str">
        <f>E24</f>
        <v>Rosoft, s.r.o.</v>
      </c>
      <c r="K145" s="35"/>
      <c r="L145" s="4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  <row r="146" spans="1:65" s="2" customFormat="1" ht="10.25" customHeight="1">
      <c r="A146" s="35"/>
      <c r="B146" s="36"/>
      <c r="C146" s="35"/>
      <c r="D146" s="35"/>
      <c r="E146" s="35"/>
      <c r="F146" s="35"/>
      <c r="G146" s="35"/>
      <c r="H146" s="35"/>
      <c r="I146" s="35"/>
      <c r="J146" s="35"/>
      <c r="K146" s="35"/>
      <c r="L146" s="4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  <row r="147" spans="1:65" s="11" customFormat="1" ht="29.25" customHeight="1">
      <c r="A147" s="144"/>
      <c r="B147" s="145"/>
      <c r="C147" s="146" t="s">
        <v>151</v>
      </c>
      <c r="D147" s="147" t="s">
        <v>61</v>
      </c>
      <c r="E147" s="147" t="s">
        <v>57</v>
      </c>
      <c r="F147" s="147" t="s">
        <v>58</v>
      </c>
      <c r="G147" s="147" t="s">
        <v>152</v>
      </c>
      <c r="H147" s="147" t="s">
        <v>153</v>
      </c>
      <c r="I147" s="147" t="s">
        <v>154</v>
      </c>
      <c r="J147" s="148" t="s">
        <v>116</v>
      </c>
      <c r="K147" s="149" t="s">
        <v>155</v>
      </c>
      <c r="L147" s="150"/>
      <c r="M147" s="65" t="s">
        <v>1</v>
      </c>
      <c r="N147" s="66" t="s">
        <v>40</v>
      </c>
      <c r="O147" s="66" t="s">
        <v>156</v>
      </c>
      <c r="P147" s="66" t="s">
        <v>157</v>
      </c>
      <c r="Q147" s="66" t="s">
        <v>158</v>
      </c>
      <c r="R147" s="66" t="s">
        <v>159</v>
      </c>
      <c r="S147" s="66" t="s">
        <v>160</v>
      </c>
      <c r="T147" s="67" t="s">
        <v>161</v>
      </c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</row>
    <row r="148" spans="1:65" s="2" customFormat="1" ht="23" customHeight="1">
      <c r="A148" s="35"/>
      <c r="B148" s="36"/>
      <c r="C148" s="72" t="s">
        <v>113</v>
      </c>
      <c r="D148" s="35"/>
      <c r="E148" s="35"/>
      <c r="F148" s="35"/>
      <c r="G148" s="35"/>
      <c r="H148" s="35"/>
      <c r="I148" s="35"/>
      <c r="J148" s="151">
        <f>BK148</f>
        <v>0</v>
      </c>
      <c r="K148" s="35"/>
      <c r="L148" s="36"/>
      <c r="M148" s="68"/>
      <c r="N148" s="59"/>
      <c r="O148" s="69"/>
      <c r="P148" s="152">
        <f>P149+P437</f>
        <v>0</v>
      </c>
      <c r="Q148" s="69"/>
      <c r="R148" s="152">
        <f>R149+R437</f>
        <v>945.89213171999995</v>
      </c>
      <c r="S148" s="69"/>
      <c r="T148" s="153">
        <f>T149+T437</f>
        <v>98.46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75</v>
      </c>
      <c r="AU148" s="18" t="s">
        <v>118</v>
      </c>
      <c r="BK148" s="154">
        <f>BK149+BK437</f>
        <v>0</v>
      </c>
    </row>
    <row r="149" spans="1:65" s="12" customFormat="1" ht="26" customHeight="1">
      <c r="B149" s="155"/>
      <c r="D149" s="156" t="s">
        <v>75</v>
      </c>
      <c r="E149" s="157" t="s">
        <v>162</v>
      </c>
      <c r="F149" s="157" t="s">
        <v>163</v>
      </c>
      <c r="I149" s="158"/>
      <c r="J149" s="159">
        <f>BK149</f>
        <v>0</v>
      </c>
      <c r="L149" s="155"/>
      <c r="M149" s="160"/>
      <c r="N149" s="161"/>
      <c r="O149" s="161"/>
      <c r="P149" s="162">
        <f>P150+P221+P226+P230+P292+P323+P376+P433+P435</f>
        <v>0</v>
      </c>
      <c r="Q149" s="161"/>
      <c r="R149" s="162">
        <f>R150+R221+R226+R230+R292+R323+R376+R433+R435</f>
        <v>943.18768991999991</v>
      </c>
      <c r="S149" s="161"/>
      <c r="T149" s="163">
        <f>T150+T221+T226+T230+T292+T323+T376+T433+T435</f>
        <v>98.46</v>
      </c>
      <c r="AR149" s="156" t="s">
        <v>84</v>
      </c>
      <c r="AT149" s="164" t="s">
        <v>75</v>
      </c>
      <c r="AU149" s="164" t="s">
        <v>76</v>
      </c>
      <c r="AY149" s="156" t="s">
        <v>164</v>
      </c>
      <c r="BK149" s="165">
        <f>BK150+BK221+BK226+BK230+BK292+BK323+BK376+BK433+BK435</f>
        <v>0</v>
      </c>
    </row>
    <row r="150" spans="1:65" s="12" customFormat="1" ht="23" customHeight="1">
      <c r="B150" s="155"/>
      <c r="D150" s="156" t="s">
        <v>75</v>
      </c>
      <c r="E150" s="166" t="s">
        <v>84</v>
      </c>
      <c r="F150" s="166" t="s">
        <v>165</v>
      </c>
      <c r="I150" s="158"/>
      <c r="J150" s="167">
        <f>BK150</f>
        <v>0</v>
      </c>
      <c r="L150" s="155"/>
      <c r="M150" s="160"/>
      <c r="N150" s="161"/>
      <c r="O150" s="161"/>
      <c r="P150" s="162">
        <f>SUM(P151:P220)</f>
        <v>0</v>
      </c>
      <c r="Q150" s="161"/>
      <c r="R150" s="162">
        <f>SUM(R151:R220)</f>
        <v>26.730689999999996</v>
      </c>
      <c r="S150" s="161"/>
      <c r="T150" s="163">
        <f>SUM(T151:T220)</f>
        <v>98.46</v>
      </c>
      <c r="AR150" s="156" t="s">
        <v>84</v>
      </c>
      <c r="AT150" s="164" t="s">
        <v>75</v>
      </c>
      <c r="AU150" s="164" t="s">
        <v>84</v>
      </c>
      <c r="AY150" s="156" t="s">
        <v>164</v>
      </c>
      <c r="BK150" s="165">
        <f>SUM(BK151:BK220)</f>
        <v>0</v>
      </c>
    </row>
    <row r="151" spans="1:65" s="2" customFormat="1" ht="33" customHeight="1">
      <c r="A151" s="35"/>
      <c r="B151" s="136"/>
      <c r="C151" s="168" t="s">
        <v>84</v>
      </c>
      <c r="D151" s="168" t="s">
        <v>166</v>
      </c>
      <c r="E151" s="169" t="s">
        <v>167</v>
      </c>
      <c r="F151" s="170" t="s">
        <v>168</v>
      </c>
      <c r="G151" s="171" t="s">
        <v>169</v>
      </c>
      <c r="H151" s="172">
        <v>11</v>
      </c>
      <c r="I151" s="173"/>
      <c r="J151" s="174">
        <f t="shared" ref="J151:J159" si="5">ROUND(I151*H151,2)</f>
        <v>0</v>
      </c>
      <c r="K151" s="175"/>
      <c r="L151" s="36"/>
      <c r="M151" s="176" t="s">
        <v>1</v>
      </c>
      <c r="N151" s="177" t="s">
        <v>42</v>
      </c>
      <c r="O151" s="61"/>
      <c r="P151" s="178">
        <f t="shared" ref="P151:P159" si="6">O151*H151</f>
        <v>0</v>
      </c>
      <c r="Q151" s="178">
        <v>0</v>
      </c>
      <c r="R151" s="178">
        <f t="shared" ref="R151:R159" si="7">Q151*H151</f>
        <v>0</v>
      </c>
      <c r="S151" s="178">
        <v>0</v>
      </c>
      <c r="T151" s="179">
        <f t="shared" ref="T151:T159" si="8"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0" t="s">
        <v>170</v>
      </c>
      <c r="AT151" s="180" t="s">
        <v>166</v>
      </c>
      <c r="AU151" s="180" t="s">
        <v>143</v>
      </c>
      <c r="AY151" s="18" t="s">
        <v>164</v>
      </c>
      <c r="BE151" s="101">
        <f t="shared" ref="BE151:BE159" si="9">IF(N151="základná",J151,0)</f>
        <v>0</v>
      </c>
      <c r="BF151" s="101">
        <f t="shared" ref="BF151:BF159" si="10">IF(N151="znížená",J151,0)</f>
        <v>0</v>
      </c>
      <c r="BG151" s="101">
        <f t="shared" ref="BG151:BG159" si="11">IF(N151="zákl. prenesená",J151,0)</f>
        <v>0</v>
      </c>
      <c r="BH151" s="101">
        <f t="shared" ref="BH151:BH159" si="12">IF(N151="zníž. prenesená",J151,0)</f>
        <v>0</v>
      </c>
      <c r="BI151" s="101">
        <f t="shared" ref="BI151:BI159" si="13">IF(N151="nulová",J151,0)</f>
        <v>0</v>
      </c>
      <c r="BJ151" s="18" t="s">
        <v>143</v>
      </c>
      <c r="BK151" s="101">
        <f t="shared" ref="BK151:BK159" si="14">ROUND(I151*H151,2)</f>
        <v>0</v>
      </c>
      <c r="BL151" s="18" t="s">
        <v>170</v>
      </c>
      <c r="BM151" s="180" t="s">
        <v>171</v>
      </c>
    </row>
    <row r="152" spans="1:65" s="2" customFormat="1" ht="33" customHeight="1">
      <c r="A152" s="35"/>
      <c r="B152" s="136"/>
      <c r="C152" s="168" t="s">
        <v>143</v>
      </c>
      <c r="D152" s="168" t="s">
        <v>166</v>
      </c>
      <c r="E152" s="169" t="s">
        <v>172</v>
      </c>
      <c r="F152" s="170" t="s">
        <v>173</v>
      </c>
      <c r="G152" s="171" t="s">
        <v>174</v>
      </c>
      <c r="H152" s="172">
        <v>70</v>
      </c>
      <c r="I152" s="173"/>
      <c r="J152" s="174">
        <f t="shared" si="5"/>
        <v>0</v>
      </c>
      <c r="K152" s="175"/>
      <c r="L152" s="36"/>
      <c r="M152" s="176" t="s">
        <v>1</v>
      </c>
      <c r="N152" s="177" t="s">
        <v>42</v>
      </c>
      <c r="O152" s="61"/>
      <c r="P152" s="178">
        <f t="shared" si="6"/>
        <v>0</v>
      </c>
      <c r="Q152" s="178">
        <v>0</v>
      </c>
      <c r="R152" s="178">
        <f t="shared" si="7"/>
        <v>0</v>
      </c>
      <c r="S152" s="178">
        <v>0.13800000000000001</v>
      </c>
      <c r="T152" s="179">
        <f t="shared" si="8"/>
        <v>9.66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0" t="s">
        <v>170</v>
      </c>
      <c r="AT152" s="180" t="s">
        <v>166</v>
      </c>
      <c r="AU152" s="180" t="s">
        <v>143</v>
      </c>
      <c r="AY152" s="18" t="s">
        <v>164</v>
      </c>
      <c r="BE152" s="101">
        <f t="shared" si="9"/>
        <v>0</v>
      </c>
      <c r="BF152" s="101">
        <f t="shared" si="10"/>
        <v>0</v>
      </c>
      <c r="BG152" s="101">
        <f t="shared" si="11"/>
        <v>0</v>
      </c>
      <c r="BH152" s="101">
        <f t="shared" si="12"/>
        <v>0</v>
      </c>
      <c r="BI152" s="101">
        <f t="shared" si="13"/>
        <v>0</v>
      </c>
      <c r="BJ152" s="18" t="s">
        <v>143</v>
      </c>
      <c r="BK152" s="101">
        <f t="shared" si="14"/>
        <v>0</v>
      </c>
      <c r="BL152" s="18" t="s">
        <v>170</v>
      </c>
      <c r="BM152" s="180" t="s">
        <v>175</v>
      </c>
    </row>
    <row r="153" spans="1:65" s="2" customFormat="1" ht="33" customHeight="1">
      <c r="A153" s="35"/>
      <c r="B153" s="136"/>
      <c r="C153" s="168" t="s">
        <v>176</v>
      </c>
      <c r="D153" s="168" t="s">
        <v>166</v>
      </c>
      <c r="E153" s="169" t="s">
        <v>177</v>
      </c>
      <c r="F153" s="170" t="s">
        <v>178</v>
      </c>
      <c r="G153" s="171" t="s">
        <v>174</v>
      </c>
      <c r="H153" s="172">
        <v>120</v>
      </c>
      <c r="I153" s="173"/>
      <c r="J153" s="174">
        <f t="shared" si="5"/>
        <v>0</v>
      </c>
      <c r="K153" s="175"/>
      <c r="L153" s="36"/>
      <c r="M153" s="176" t="s">
        <v>1</v>
      </c>
      <c r="N153" s="177" t="s">
        <v>42</v>
      </c>
      <c r="O153" s="61"/>
      <c r="P153" s="178">
        <f t="shared" si="6"/>
        <v>0</v>
      </c>
      <c r="Q153" s="178">
        <v>0</v>
      </c>
      <c r="R153" s="178">
        <f t="shared" si="7"/>
        <v>0</v>
      </c>
      <c r="S153" s="178">
        <v>0.5</v>
      </c>
      <c r="T153" s="179">
        <f t="shared" si="8"/>
        <v>60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170</v>
      </c>
      <c r="AT153" s="180" t="s">
        <v>166</v>
      </c>
      <c r="AU153" s="180" t="s">
        <v>143</v>
      </c>
      <c r="AY153" s="18" t="s">
        <v>164</v>
      </c>
      <c r="BE153" s="101">
        <f t="shared" si="9"/>
        <v>0</v>
      </c>
      <c r="BF153" s="101">
        <f t="shared" si="10"/>
        <v>0</v>
      </c>
      <c r="BG153" s="101">
        <f t="shared" si="11"/>
        <v>0</v>
      </c>
      <c r="BH153" s="101">
        <f t="shared" si="12"/>
        <v>0</v>
      </c>
      <c r="BI153" s="101">
        <f t="shared" si="13"/>
        <v>0</v>
      </c>
      <c r="BJ153" s="18" t="s">
        <v>143</v>
      </c>
      <c r="BK153" s="101">
        <f t="shared" si="14"/>
        <v>0</v>
      </c>
      <c r="BL153" s="18" t="s">
        <v>170</v>
      </c>
      <c r="BM153" s="180" t="s">
        <v>179</v>
      </c>
    </row>
    <row r="154" spans="1:65" s="2" customFormat="1" ht="21.75" customHeight="1">
      <c r="A154" s="35"/>
      <c r="B154" s="136"/>
      <c r="C154" s="168" t="s">
        <v>170</v>
      </c>
      <c r="D154" s="168" t="s">
        <v>166</v>
      </c>
      <c r="E154" s="169" t="s">
        <v>180</v>
      </c>
      <c r="F154" s="170" t="s">
        <v>181</v>
      </c>
      <c r="G154" s="171" t="s">
        <v>174</v>
      </c>
      <c r="H154" s="172">
        <v>120</v>
      </c>
      <c r="I154" s="173"/>
      <c r="J154" s="174">
        <f t="shared" si="5"/>
        <v>0</v>
      </c>
      <c r="K154" s="175"/>
      <c r="L154" s="36"/>
      <c r="M154" s="176" t="s">
        <v>1</v>
      </c>
      <c r="N154" s="177" t="s">
        <v>42</v>
      </c>
      <c r="O154" s="61"/>
      <c r="P154" s="178">
        <f t="shared" si="6"/>
        <v>0</v>
      </c>
      <c r="Q154" s="178">
        <v>0</v>
      </c>
      <c r="R154" s="178">
        <f t="shared" si="7"/>
        <v>0</v>
      </c>
      <c r="S154" s="178">
        <v>0.24</v>
      </c>
      <c r="T154" s="179">
        <f t="shared" si="8"/>
        <v>28.799999999999997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0" t="s">
        <v>170</v>
      </c>
      <c r="AT154" s="180" t="s">
        <v>166</v>
      </c>
      <c r="AU154" s="180" t="s">
        <v>143</v>
      </c>
      <c r="AY154" s="18" t="s">
        <v>164</v>
      </c>
      <c r="BE154" s="101">
        <f t="shared" si="9"/>
        <v>0</v>
      </c>
      <c r="BF154" s="101">
        <f t="shared" si="10"/>
        <v>0</v>
      </c>
      <c r="BG154" s="101">
        <f t="shared" si="11"/>
        <v>0</v>
      </c>
      <c r="BH154" s="101">
        <f t="shared" si="12"/>
        <v>0</v>
      </c>
      <c r="BI154" s="101">
        <f t="shared" si="13"/>
        <v>0</v>
      </c>
      <c r="BJ154" s="18" t="s">
        <v>143</v>
      </c>
      <c r="BK154" s="101">
        <f t="shared" si="14"/>
        <v>0</v>
      </c>
      <c r="BL154" s="18" t="s">
        <v>170</v>
      </c>
      <c r="BM154" s="180" t="s">
        <v>182</v>
      </c>
    </row>
    <row r="155" spans="1:65" s="2" customFormat="1" ht="21.75" customHeight="1">
      <c r="A155" s="35"/>
      <c r="B155" s="136"/>
      <c r="C155" s="168" t="s">
        <v>183</v>
      </c>
      <c r="D155" s="168" t="s">
        <v>166</v>
      </c>
      <c r="E155" s="169" t="s">
        <v>184</v>
      </c>
      <c r="F155" s="170" t="s">
        <v>185</v>
      </c>
      <c r="G155" s="171" t="s">
        <v>186</v>
      </c>
      <c r="H155" s="172">
        <v>430</v>
      </c>
      <c r="I155" s="173"/>
      <c r="J155" s="174">
        <f t="shared" si="5"/>
        <v>0</v>
      </c>
      <c r="K155" s="175"/>
      <c r="L155" s="36"/>
      <c r="M155" s="176" t="s">
        <v>1</v>
      </c>
      <c r="N155" s="177" t="s">
        <v>42</v>
      </c>
      <c r="O155" s="61"/>
      <c r="P155" s="178">
        <f t="shared" si="6"/>
        <v>0</v>
      </c>
      <c r="Q155" s="178">
        <v>0</v>
      </c>
      <c r="R155" s="178">
        <f t="shared" si="7"/>
        <v>0</v>
      </c>
      <c r="S155" s="178">
        <v>0</v>
      </c>
      <c r="T155" s="179">
        <f t="shared" si="8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0" t="s">
        <v>170</v>
      </c>
      <c r="AT155" s="180" t="s">
        <v>166</v>
      </c>
      <c r="AU155" s="180" t="s">
        <v>143</v>
      </c>
      <c r="AY155" s="18" t="s">
        <v>164</v>
      </c>
      <c r="BE155" s="101">
        <f t="shared" si="9"/>
        <v>0</v>
      </c>
      <c r="BF155" s="101">
        <f t="shared" si="10"/>
        <v>0</v>
      </c>
      <c r="BG155" s="101">
        <f t="shared" si="11"/>
        <v>0</v>
      </c>
      <c r="BH155" s="101">
        <f t="shared" si="12"/>
        <v>0</v>
      </c>
      <c r="BI155" s="101">
        <f t="shared" si="13"/>
        <v>0</v>
      </c>
      <c r="BJ155" s="18" t="s">
        <v>143</v>
      </c>
      <c r="BK155" s="101">
        <f t="shared" si="14"/>
        <v>0</v>
      </c>
      <c r="BL155" s="18" t="s">
        <v>170</v>
      </c>
      <c r="BM155" s="180" t="s">
        <v>187</v>
      </c>
    </row>
    <row r="156" spans="1:65" s="2" customFormat="1" ht="21.75" customHeight="1">
      <c r="A156" s="35"/>
      <c r="B156" s="136"/>
      <c r="C156" s="168" t="s">
        <v>188</v>
      </c>
      <c r="D156" s="168" t="s">
        <v>166</v>
      </c>
      <c r="E156" s="169" t="s">
        <v>189</v>
      </c>
      <c r="F156" s="170" t="s">
        <v>190</v>
      </c>
      <c r="G156" s="171" t="s">
        <v>186</v>
      </c>
      <c r="H156" s="172">
        <v>430</v>
      </c>
      <c r="I156" s="173"/>
      <c r="J156" s="174">
        <f t="shared" si="5"/>
        <v>0</v>
      </c>
      <c r="K156" s="175"/>
      <c r="L156" s="36"/>
      <c r="M156" s="176" t="s">
        <v>1</v>
      </c>
      <c r="N156" s="177" t="s">
        <v>42</v>
      </c>
      <c r="O156" s="61"/>
      <c r="P156" s="178">
        <f t="shared" si="6"/>
        <v>0</v>
      </c>
      <c r="Q156" s="178">
        <v>0</v>
      </c>
      <c r="R156" s="178">
        <f t="shared" si="7"/>
        <v>0</v>
      </c>
      <c r="S156" s="178">
        <v>0</v>
      </c>
      <c r="T156" s="179">
        <f t="shared" si="8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0" t="s">
        <v>170</v>
      </c>
      <c r="AT156" s="180" t="s">
        <v>166</v>
      </c>
      <c r="AU156" s="180" t="s">
        <v>143</v>
      </c>
      <c r="AY156" s="18" t="s">
        <v>164</v>
      </c>
      <c r="BE156" s="101">
        <f t="shared" si="9"/>
        <v>0</v>
      </c>
      <c r="BF156" s="101">
        <f t="shared" si="10"/>
        <v>0</v>
      </c>
      <c r="BG156" s="101">
        <f t="shared" si="11"/>
        <v>0</v>
      </c>
      <c r="BH156" s="101">
        <f t="shared" si="12"/>
        <v>0</v>
      </c>
      <c r="BI156" s="101">
        <f t="shared" si="13"/>
        <v>0</v>
      </c>
      <c r="BJ156" s="18" t="s">
        <v>143</v>
      </c>
      <c r="BK156" s="101">
        <f t="shared" si="14"/>
        <v>0</v>
      </c>
      <c r="BL156" s="18" t="s">
        <v>170</v>
      </c>
      <c r="BM156" s="180" t="s">
        <v>170</v>
      </c>
    </row>
    <row r="157" spans="1:65" s="2" customFormat="1" ht="21.75" customHeight="1">
      <c r="A157" s="35"/>
      <c r="B157" s="136"/>
      <c r="C157" s="168" t="s">
        <v>191</v>
      </c>
      <c r="D157" s="168" t="s">
        <v>166</v>
      </c>
      <c r="E157" s="169" t="s">
        <v>192</v>
      </c>
      <c r="F157" s="170" t="s">
        <v>193</v>
      </c>
      <c r="G157" s="171" t="s">
        <v>186</v>
      </c>
      <c r="H157" s="172">
        <v>430</v>
      </c>
      <c r="I157" s="173"/>
      <c r="J157" s="174">
        <f t="shared" si="5"/>
        <v>0</v>
      </c>
      <c r="K157" s="175"/>
      <c r="L157" s="36"/>
      <c r="M157" s="176" t="s">
        <v>1</v>
      </c>
      <c r="N157" s="177" t="s">
        <v>42</v>
      </c>
      <c r="O157" s="61"/>
      <c r="P157" s="178">
        <f t="shared" si="6"/>
        <v>0</v>
      </c>
      <c r="Q157" s="178">
        <v>0</v>
      </c>
      <c r="R157" s="178">
        <f t="shared" si="7"/>
        <v>0</v>
      </c>
      <c r="S157" s="178">
        <v>0</v>
      </c>
      <c r="T157" s="179">
        <f t="shared" si="8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0" t="s">
        <v>170</v>
      </c>
      <c r="AT157" s="180" t="s">
        <v>166</v>
      </c>
      <c r="AU157" s="180" t="s">
        <v>143</v>
      </c>
      <c r="AY157" s="18" t="s">
        <v>164</v>
      </c>
      <c r="BE157" s="101">
        <f t="shared" si="9"/>
        <v>0</v>
      </c>
      <c r="BF157" s="101">
        <f t="shared" si="10"/>
        <v>0</v>
      </c>
      <c r="BG157" s="101">
        <f t="shared" si="11"/>
        <v>0</v>
      </c>
      <c r="BH157" s="101">
        <f t="shared" si="12"/>
        <v>0</v>
      </c>
      <c r="BI157" s="101">
        <f t="shared" si="13"/>
        <v>0</v>
      </c>
      <c r="BJ157" s="18" t="s">
        <v>143</v>
      </c>
      <c r="BK157" s="101">
        <f t="shared" si="14"/>
        <v>0</v>
      </c>
      <c r="BL157" s="18" t="s">
        <v>170</v>
      </c>
      <c r="BM157" s="180" t="s">
        <v>194</v>
      </c>
    </row>
    <row r="158" spans="1:65" s="2" customFormat="1" ht="33" customHeight="1">
      <c r="A158" s="35"/>
      <c r="B158" s="136"/>
      <c r="C158" s="168" t="s">
        <v>195</v>
      </c>
      <c r="D158" s="168" t="s">
        <v>166</v>
      </c>
      <c r="E158" s="169" t="s">
        <v>196</v>
      </c>
      <c r="F158" s="170" t="s">
        <v>197</v>
      </c>
      <c r="G158" s="171" t="s">
        <v>186</v>
      </c>
      <c r="H158" s="172">
        <v>430</v>
      </c>
      <c r="I158" s="173"/>
      <c r="J158" s="174">
        <f t="shared" si="5"/>
        <v>0</v>
      </c>
      <c r="K158" s="175"/>
      <c r="L158" s="36"/>
      <c r="M158" s="176" t="s">
        <v>1</v>
      </c>
      <c r="N158" s="177" t="s">
        <v>42</v>
      </c>
      <c r="O158" s="61"/>
      <c r="P158" s="178">
        <f t="shared" si="6"/>
        <v>0</v>
      </c>
      <c r="Q158" s="178">
        <v>0</v>
      </c>
      <c r="R158" s="178">
        <f t="shared" si="7"/>
        <v>0</v>
      </c>
      <c r="S158" s="178">
        <v>0</v>
      </c>
      <c r="T158" s="179">
        <f t="shared" si="8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0" t="s">
        <v>170</v>
      </c>
      <c r="AT158" s="180" t="s">
        <v>166</v>
      </c>
      <c r="AU158" s="180" t="s">
        <v>143</v>
      </c>
      <c r="AY158" s="18" t="s">
        <v>164</v>
      </c>
      <c r="BE158" s="101">
        <f t="shared" si="9"/>
        <v>0</v>
      </c>
      <c r="BF158" s="101">
        <f t="shared" si="10"/>
        <v>0</v>
      </c>
      <c r="BG158" s="101">
        <f t="shared" si="11"/>
        <v>0</v>
      </c>
      <c r="BH158" s="101">
        <f t="shared" si="12"/>
        <v>0</v>
      </c>
      <c r="BI158" s="101">
        <f t="shared" si="13"/>
        <v>0</v>
      </c>
      <c r="BJ158" s="18" t="s">
        <v>143</v>
      </c>
      <c r="BK158" s="101">
        <f t="shared" si="14"/>
        <v>0</v>
      </c>
      <c r="BL158" s="18" t="s">
        <v>170</v>
      </c>
      <c r="BM158" s="180" t="s">
        <v>198</v>
      </c>
    </row>
    <row r="159" spans="1:65" s="2" customFormat="1" ht="21.75" customHeight="1">
      <c r="A159" s="35"/>
      <c r="B159" s="136"/>
      <c r="C159" s="168" t="s">
        <v>199</v>
      </c>
      <c r="D159" s="168" t="s">
        <v>166</v>
      </c>
      <c r="E159" s="169" t="s">
        <v>200</v>
      </c>
      <c r="F159" s="170" t="s">
        <v>201</v>
      </c>
      <c r="G159" s="171" t="s">
        <v>186</v>
      </c>
      <c r="H159" s="172">
        <v>2.9289999999999998</v>
      </c>
      <c r="I159" s="173"/>
      <c r="J159" s="174">
        <f t="shared" si="5"/>
        <v>0</v>
      </c>
      <c r="K159" s="175"/>
      <c r="L159" s="36"/>
      <c r="M159" s="176" t="s">
        <v>1</v>
      </c>
      <c r="N159" s="177" t="s">
        <v>42</v>
      </c>
      <c r="O159" s="61"/>
      <c r="P159" s="178">
        <f t="shared" si="6"/>
        <v>0</v>
      </c>
      <c r="Q159" s="178">
        <v>0</v>
      </c>
      <c r="R159" s="178">
        <f t="shared" si="7"/>
        <v>0</v>
      </c>
      <c r="S159" s="178">
        <v>0</v>
      </c>
      <c r="T159" s="179">
        <f t="shared" si="8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0" t="s">
        <v>170</v>
      </c>
      <c r="AT159" s="180" t="s">
        <v>166</v>
      </c>
      <c r="AU159" s="180" t="s">
        <v>143</v>
      </c>
      <c r="AY159" s="18" t="s">
        <v>164</v>
      </c>
      <c r="BE159" s="101">
        <f t="shared" si="9"/>
        <v>0</v>
      </c>
      <c r="BF159" s="101">
        <f t="shared" si="10"/>
        <v>0</v>
      </c>
      <c r="BG159" s="101">
        <f t="shared" si="11"/>
        <v>0</v>
      </c>
      <c r="BH159" s="101">
        <f t="shared" si="12"/>
        <v>0</v>
      </c>
      <c r="BI159" s="101">
        <f t="shared" si="13"/>
        <v>0</v>
      </c>
      <c r="BJ159" s="18" t="s">
        <v>143</v>
      </c>
      <c r="BK159" s="101">
        <f t="shared" si="14"/>
        <v>0</v>
      </c>
      <c r="BL159" s="18" t="s">
        <v>170</v>
      </c>
      <c r="BM159" s="180" t="s">
        <v>202</v>
      </c>
    </row>
    <row r="160" spans="1:65" s="13" customFormat="1" ht="12">
      <c r="B160" s="181"/>
      <c r="D160" s="182" t="s">
        <v>203</v>
      </c>
      <c r="E160" s="183" t="s">
        <v>1</v>
      </c>
      <c r="F160" s="184" t="s">
        <v>204</v>
      </c>
      <c r="H160" s="183" t="s">
        <v>1</v>
      </c>
      <c r="I160" s="185"/>
      <c r="L160" s="181"/>
      <c r="M160" s="186"/>
      <c r="N160" s="187"/>
      <c r="O160" s="187"/>
      <c r="P160" s="187"/>
      <c r="Q160" s="187"/>
      <c r="R160" s="187"/>
      <c r="S160" s="187"/>
      <c r="T160" s="188"/>
      <c r="AT160" s="183" t="s">
        <v>203</v>
      </c>
      <c r="AU160" s="183" t="s">
        <v>143</v>
      </c>
      <c r="AV160" s="13" t="s">
        <v>84</v>
      </c>
      <c r="AW160" s="13" t="s">
        <v>30</v>
      </c>
      <c r="AX160" s="13" t="s">
        <v>76</v>
      </c>
      <c r="AY160" s="183" t="s">
        <v>164</v>
      </c>
    </row>
    <row r="161" spans="1:65" s="14" customFormat="1" ht="12">
      <c r="B161" s="189"/>
      <c r="D161" s="182" t="s">
        <v>203</v>
      </c>
      <c r="E161" s="190" t="s">
        <v>1</v>
      </c>
      <c r="F161" s="191" t="s">
        <v>205</v>
      </c>
      <c r="H161" s="192">
        <v>2.9289999999999998</v>
      </c>
      <c r="I161" s="193"/>
      <c r="L161" s="189"/>
      <c r="M161" s="194"/>
      <c r="N161" s="195"/>
      <c r="O161" s="195"/>
      <c r="P161" s="195"/>
      <c r="Q161" s="195"/>
      <c r="R161" s="195"/>
      <c r="S161" s="195"/>
      <c r="T161" s="196"/>
      <c r="AT161" s="190" t="s">
        <v>203</v>
      </c>
      <c r="AU161" s="190" t="s">
        <v>143</v>
      </c>
      <c r="AV161" s="14" t="s">
        <v>143</v>
      </c>
      <c r="AW161" s="14" t="s">
        <v>30</v>
      </c>
      <c r="AX161" s="14" t="s">
        <v>76</v>
      </c>
      <c r="AY161" s="190" t="s">
        <v>164</v>
      </c>
    </row>
    <row r="162" spans="1:65" s="15" customFormat="1" ht="12">
      <c r="B162" s="197"/>
      <c r="D162" s="182" t="s">
        <v>203</v>
      </c>
      <c r="E162" s="198" t="s">
        <v>1</v>
      </c>
      <c r="F162" s="199" t="s">
        <v>206</v>
      </c>
      <c r="H162" s="200">
        <v>2.9289999999999998</v>
      </c>
      <c r="I162" s="201"/>
      <c r="L162" s="197"/>
      <c r="M162" s="202"/>
      <c r="N162" s="203"/>
      <c r="O162" s="203"/>
      <c r="P162" s="203"/>
      <c r="Q162" s="203"/>
      <c r="R162" s="203"/>
      <c r="S162" s="203"/>
      <c r="T162" s="204"/>
      <c r="AT162" s="198" t="s">
        <v>203</v>
      </c>
      <c r="AU162" s="198" t="s">
        <v>143</v>
      </c>
      <c r="AV162" s="15" t="s">
        <v>170</v>
      </c>
      <c r="AW162" s="15" t="s">
        <v>30</v>
      </c>
      <c r="AX162" s="15" t="s">
        <v>84</v>
      </c>
      <c r="AY162" s="198" t="s">
        <v>164</v>
      </c>
    </row>
    <row r="163" spans="1:65" s="2" customFormat="1" ht="21.75" customHeight="1">
      <c r="A163" s="35"/>
      <c r="B163" s="136"/>
      <c r="C163" s="205" t="s">
        <v>207</v>
      </c>
      <c r="D163" s="205" t="s">
        <v>208</v>
      </c>
      <c r="E163" s="206" t="s">
        <v>209</v>
      </c>
      <c r="F163" s="207" t="s">
        <v>210</v>
      </c>
      <c r="G163" s="208" t="s">
        <v>211</v>
      </c>
      <c r="H163" s="209">
        <v>5.5650000000000004</v>
      </c>
      <c r="I163" s="210"/>
      <c r="J163" s="211">
        <f>ROUND(I163*H163,2)</f>
        <v>0</v>
      </c>
      <c r="K163" s="212"/>
      <c r="L163" s="213"/>
      <c r="M163" s="214" t="s">
        <v>1</v>
      </c>
      <c r="N163" s="215" t="s">
        <v>42</v>
      </c>
      <c r="O163" s="61"/>
      <c r="P163" s="178">
        <f>O163*H163</f>
        <v>0</v>
      </c>
      <c r="Q163" s="178">
        <v>1</v>
      </c>
      <c r="R163" s="178">
        <f>Q163*H163</f>
        <v>5.5650000000000004</v>
      </c>
      <c r="S163" s="178">
        <v>0</v>
      </c>
      <c r="T163" s="17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0" t="s">
        <v>195</v>
      </c>
      <c r="AT163" s="180" t="s">
        <v>208</v>
      </c>
      <c r="AU163" s="180" t="s">
        <v>143</v>
      </c>
      <c r="AY163" s="18" t="s">
        <v>164</v>
      </c>
      <c r="BE163" s="101">
        <f>IF(N163="základná",J163,0)</f>
        <v>0</v>
      </c>
      <c r="BF163" s="101">
        <f>IF(N163="znížená",J163,0)</f>
        <v>0</v>
      </c>
      <c r="BG163" s="101">
        <f>IF(N163="zákl. prenesená",J163,0)</f>
        <v>0</v>
      </c>
      <c r="BH163" s="101">
        <f>IF(N163="zníž. prenesená",J163,0)</f>
        <v>0</v>
      </c>
      <c r="BI163" s="101">
        <f>IF(N163="nulová",J163,0)</f>
        <v>0</v>
      </c>
      <c r="BJ163" s="18" t="s">
        <v>143</v>
      </c>
      <c r="BK163" s="101">
        <f>ROUND(I163*H163,2)</f>
        <v>0</v>
      </c>
      <c r="BL163" s="18" t="s">
        <v>170</v>
      </c>
      <c r="BM163" s="180" t="s">
        <v>212</v>
      </c>
    </row>
    <row r="164" spans="1:65" s="13" customFormat="1" ht="12">
      <c r="B164" s="181"/>
      <c r="D164" s="182" t="s">
        <v>203</v>
      </c>
      <c r="E164" s="183" t="s">
        <v>1</v>
      </c>
      <c r="F164" s="184" t="s">
        <v>213</v>
      </c>
      <c r="H164" s="183" t="s">
        <v>1</v>
      </c>
      <c r="I164" s="185"/>
      <c r="L164" s="181"/>
      <c r="M164" s="186"/>
      <c r="N164" s="187"/>
      <c r="O164" s="187"/>
      <c r="P164" s="187"/>
      <c r="Q164" s="187"/>
      <c r="R164" s="187"/>
      <c r="S164" s="187"/>
      <c r="T164" s="188"/>
      <c r="AT164" s="183" t="s">
        <v>203</v>
      </c>
      <c r="AU164" s="183" t="s">
        <v>143</v>
      </c>
      <c r="AV164" s="13" t="s">
        <v>84</v>
      </c>
      <c r="AW164" s="13" t="s">
        <v>30</v>
      </c>
      <c r="AX164" s="13" t="s">
        <v>76</v>
      </c>
      <c r="AY164" s="183" t="s">
        <v>164</v>
      </c>
    </row>
    <row r="165" spans="1:65" s="14" customFormat="1" ht="12">
      <c r="B165" s="189"/>
      <c r="D165" s="182" t="s">
        <v>203</v>
      </c>
      <c r="E165" s="190" t="s">
        <v>1</v>
      </c>
      <c r="F165" s="191" t="s">
        <v>214</v>
      </c>
      <c r="H165" s="192">
        <v>5.5650000000000004</v>
      </c>
      <c r="I165" s="193"/>
      <c r="L165" s="189"/>
      <c r="M165" s="194"/>
      <c r="N165" s="195"/>
      <c r="O165" s="195"/>
      <c r="P165" s="195"/>
      <c r="Q165" s="195"/>
      <c r="R165" s="195"/>
      <c r="S165" s="195"/>
      <c r="T165" s="196"/>
      <c r="AT165" s="190" t="s">
        <v>203</v>
      </c>
      <c r="AU165" s="190" t="s">
        <v>143</v>
      </c>
      <c r="AV165" s="14" t="s">
        <v>143</v>
      </c>
      <c r="AW165" s="14" t="s">
        <v>30</v>
      </c>
      <c r="AX165" s="14" t="s">
        <v>76</v>
      </c>
      <c r="AY165" s="190" t="s">
        <v>164</v>
      </c>
    </row>
    <row r="166" spans="1:65" s="15" customFormat="1" ht="12">
      <c r="B166" s="197"/>
      <c r="D166" s="182" t="s">
        <v>203</v>
      </c>
      <c r="E166" s="198" t="s">
        <v>1</v>
      </c>
      <c r="F166" s="199" t="s">
        <v>206</v>
      </c>
      <c r="H166" s="200">
        <v>5.5650000000000004</v>
      </c>
      <c r="I166" s="201"/>
      <c r="L166" s="197"/>
      <c r="M166" s="202"/>
      <c r="N166" s="203"/>
      <c r="O166" s="203"/>
      <c r="P166" s="203"/>
      <c r="Q166" s="203"/>
      <c r="R166" s="203"/>
      <c r="S166" s="203"/>
      <c r="T166" s="204"/>
      <c r="AT166" s="198" t="s">
        <v>203</v>
      </c>
      <c r="AU166" s="198" t="s">
        <v>143</v>
      </c>
      <c r="AV166" s="15" t="s">
        <v>170</v>
      </c>
      <c r="AW166" s="15" t="s">
        <v>30</v>
      </c>
      <c r="AX166" s="15" t="s">
        <v>84</v>
      </c>
      <c r="AY166" s="198" t="s">
        <v>164</v>
      </c>
    </row>
    <row r="167" spans="1:65" s="2" customFormat="1" ht="16.5" customHeight="1">
      <c r="A167" s="35"/>
      <c r="B167" s="136"/>
      <c r="C167" s="168" t="s">
        <v>215</v>
      </c>
      <c r="D167" s="168" t="s">
        <v>166</v>
      </c>
      <c r="E167" s="169" t="s">
        <v>216</v>
      </c>
      <c r="F167" s="170" t="s">
        <v>217</v>
      </c>
      <c r="G167" s="171" t="s">
        <v>174</v>
      </c>
      <c r="H167" s="172">
        <v>1409</v>
      </c>
      <c r="I167" s="173"/>
      <c r="J167" s="174">
        <f>ROUND(I167*H167,2)</f>
        <v>0</v>
      </c>
      <c r="K167" s="175"/>
      <c r="L167" s="36"/>
      <c r="M167" s="176" t="s">
        <v>1</v>
      </c>
      <c r="N167" s="177" t="s">
        <v>42</v>
      </c>
      <c r="O167" s="61"/>
      <c r="P167" s="178">
        <f>O167*H167</f>
        <v>0</v>
      </c>
      <c r="Q167" s="178">
        <v>0</v>
      </c>
      <c r="R167" s="178">
        <f>Q167*H167</f>
        <v>0</v>
      </c>
      <c r="S167" s="178">
        <v>0</v>
      </c>
      <c r="T167" s="17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0" t="s">
        <v>170</v>
      </c>
      <c r="AT167" s="180" t="s">
        <v>166</v>
      </c>
      <c r="AU167" s="180" t="s">
        <v>143</v>
      </c>
      <c r="AY167" s="18" t="s">
        <v>164</v>
      </c>
      <c r="BE167" s="101">
        <f>IF(N167="základná",J167,0)</f>
        <v>0</v>
      </c>
      <c r="BF167" s="101">
        <f>IF(N167="znížená",J167,0)</f>
        <v>0</v>
      </c>
      <c r="BG167" s="101">
        <f>IF(N167="zákl. prenesená",J167,0)</f>
        <v>0</v>
      </c>
      <c r="BH167" s="101">
        <f>IF(N167="zníž. prenesená",J167,0)</f>
        <v>0</v>
      </c>
      <c r="BI167" s="101">
        <f>IF(N167="nulová",J167,0)</f>
        <v>0</v>
      </c>
      <c r="BJ167" s="18" t="s">
        <v>143</v>
      </c>
      <c r="BK167" s="101">
        <f>ROUND(I167*H167,2)</f>
        <v>0</v>
      </c>
      <c r="BL167" s="18" t="s">
        <v>170</v>
      </c>
      <c r="BM167" s="180" t="s">
        <v>218</v>
      </c>
    </row>
    <row r="168" spans="1:65" s="2" customFormat="1" ht="21.75" customHeight="1">
      <c r="A168" s="35"/>
      <c r="B168" s="136"/>
      <c r="C168" s="205" t="s">
        <v>219</v>
      </c>
      <c r="D168" s="205" t="s">
        <v>208</v>
      </c>
      <c r="E168" s="206" t="s">
        <v>220</v>
      </c>
      <c r="F168" s="207" t="s">
        <v>221</v>
      </c>
      <c r="G168" s="208" t="s">
        <v>174</v>
      </c>
      <c r="H168" s="209">
        <v>1409</v>
      </c>
      <c r="I168" s="210"/>
      <c r="J168" s="211">
        <f>ROUND(I168*H168,2)</f>
        <v>0</v>
      </c>
      <c r="K168" s="212"/>
      <c r="L168" s="213"/>
      <c r="M168" s="214" t="s">
        <v>1</v>
      </c>
      <c r="N168" s="215" t="s">
        <v>42</v>
      </c>
      <c r="O168" s="61"/>
      <c r="P168" s="178">
        <f>O168*H168</f>
        <v>0</v>
      </c>
      <c r="Q168" s="178">
        <v>1.4999999999999999E-2</v>
      </c>
      <c r="R168" s="178">
        <f>Q168*H168</f>
        <v>21.134999999999998</v>
      </c>
      <c r="S168" s="178">
        <v>0</v>
      </c>
      <c r="T168" s="17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0" t="s">
        <v>195</v>
      </c>
      <c r="AT168" s="180" t="s">
        <v>208</v>
      </c>
      <c r="AU168" s="180" t="s">
        <v>143</v>
      </c>
      <c r="AY168" s="18" t="s">
        <v>164</v>
      </c>
      <c r="BE168" s="101">
        <f>IF(N168="základná",J168,0)</f>
        <v>0</v>
      </c>
      <c r="BF168" s="101">
        <f>IF(N168="znížená",J168,0)</f>
        <v>0</v>
      </c>
      <c r="BG168" s="101">
        <f>IF(N168="zákl. prenesená",J168,0)</f>
        <v>0</v>
      </c>
      <c r="BH168" s="101">
        <f>IF(N168="zníž. prenesená",J168,0)</f>
        <v>0</v>
      </c>
      <c r="BI168" s="101">
        <f>IF(N168="nulová",J168,0)</f>
        <v>0</v>
      </c>
      <c r="BJ168" s="18" t="s">
        <v>143</v>
      </c>
      <c r="BK168" s="101">
        <f>ROUND(I168*H168,2)</f>
        <v>0</v>
      </c>
      <c r="BL168" s="18" t="s">
        <v>170</v>
      </c>
      <c r="BM168" s="180" t="s">
        <v>222</v>
      </c>
    </row>
    <row r="169" spans="1:65" s="2" customFormat="1" ht="21.75" customHeight="1">
      <c r="A169" s="35"/>
      <c r="B169" s="136"/>
      <c r="C169" s="168" t="s">
        <v>223</v>
      </c>
      <c r="D169" s="168" t="s">
        <v>166</v>
      </c>
      <c r="E169" s="169" t="s">
        <v>224</v>
      </c>
      <c r="F169" s="170" t="s">
        <v>225</v>
      </c>
      <c r="G169" s="171" t="s">
        <v>174</v>
      </c>
      <c r="H169" s="172">
        <v>4507</v>
      </c>
      <c r="I169" s="173"/>
      <c r="J169" s="174">
        <f>ROUND(I169*H169,2)</f>
        <v>0</v>
      </c>
      <c r="K169" s="175"/>
      <c r="L169" s="36"/>
      <c r="M169" s="176" t="s">
        <v>1</v>
      </c>
      <c r="N169" s="177" t="s">
        <v>42</v>
      </c>
      <c r="O169" s="61"/>
      <c r="P169" s="178">
        <f>O169*H169</f>
        <v>0</v>
      </c>
      <c r="Q169" s="178">
        <v>0</v>
      </c>
      <c r="R169" s="178">
        <f>Q169*H169</f>
        <v>0</v>
      </c>
      <c r="S169" s="178">
        <v>0</v>
      </c>
      <c r="T169" s="17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0" t="s">
        <v>170</v>
      </c>
      <c r="AT169" s="180" t="s">
        <v>166</v>
      </c>
      <c r="AU169" s="180" t="s">
        <v>143</v>
      </c>
      <c r="AY169" s="18" t="s">
        <v>164</v>
      </c>
      <c r="BE169" s="101">
        <f>IF(N169="základná",J169,0)</f>
        <v>0</v>
      </c>
      <c r="BF169" s="101">
        <f>IF(N169="znížená",J169,0)</f>
        <v>0</v>
      </c>
      <c r="BG169" s="101">
        <f>IF(N169="zákl. prenesená",J169,0)</f>
        <v>0</v>
      </c>
      <c r="BH169" s="101">
        <f>IF(N169="zníž. prenesená",J169,0)</f>
        <v>0</v>
      </c>
      <c r="BI169" s="101">
        <f>IF(N169="nulová",J169,0)</f>
        <v>0</v>
      </c>
      <c r="BJ169" s="18" t="s">
        <v>143</v>
      </c>
      <c r="BK169" s="101">
        <f>ROUND(I169*H169,2)</f>
        <v>0</v>
      </c>
      <c r="BL169" s="18" t="s">
        <v>170</v>
      </c>
      <c r="BM169" s="180" t="s">
        <v>207</v>
      </c>
    </row>
    <row r="170" spans="1:65" s="14" customFormat="1" ht="12">
      <c r="B170" s="189"/>
      <c r="D170" s="182" t="s">
        <v>203</v>
      </c>
      <c r="E170" s="190" t="s">
        <v>1</v>
      </c>
      <c r="F170" s="191" t="s">
        <v>226</v>
      </c>
      <c r="H170" s="192">
        <v>4507</v>
      </c>
      <c r="I170" s="193"/>
      <c r="L170" s="189"/>
      <c r="M170" s="194"/>
      <c r="N170" s="195"/>
      <c r="O170" s="195"/>
      <c r="P170" s="195"/>
      <c r="Q170" s="195"/>
      <c r="R170" s="195"/>
      <c r="S170" s="195"/>
      <c r="T170" s="196"/>
      <c r="AT170" s="190" t="s">
        <v>203</v>
      </c>
      <c r="AU170" s="190" t="s">
        <v>143</v>
      </c>
      <c r="AV170" s="14" t="s">
        <v>143</v>
      </c>
      <c r="AW170" s="14" t="s">
        <v>30</v>
      </c>
      <c r="AX170" s="14" t="s">
        <v>84</v>
      </c>
      <c r="AY170" s="190" t="s">
        <v>164</v>
      </c>
    </row>
    <row r="171" spans="1:65" s="2" customFormat="1" ht="21.75" customHeight="1">
      <c r="A171" s="35"/>
      <c r="B171" s="136"/>
      <c r="C171" s="168" t="s">
        <v>227</v>
      </c>
      <c r="D171" s="168" t="s">
        <v>166</v>
      </c>
      <c r="E171" s="169" t="s">
        <v>228</v>
      </c>
      <c r="F171" s="170" t="s">
        <v>229</v>
      </c>
      <c r="G171" s="171" t="s">
        <v>174</v>
      </c>
      <c r="H171" s="172">
        <v>4507</v>
      </c>
      <c r="I171" s="173"/>
      <c r="J171" s="174">
        <f>ROUND(I171*H171,2)</f>
        <v>0</v>
      </c>
      <c r="K171" s="175"/>
      <c r="L171" s="36"/>
      <c r="M171" s="176" t="s">
        <v>1</v>
      </c>
      <c r="N171" s="177" t="s">
        <v>42</v>
      </c>
      <c r="O171" s="61"/>
      <c r="P171" s="178">
        <f>O171*H171</f>
        <v>0</v>
      </c>
      <c r="Q171" s="178">
        <v>0</v>
      </c>
      <c r="R171" s="178">
        <f>Q171*H171</f>
        <v>0</v>
      </c>
      <c r="S171" s="178">
        <v>0</v>
      </c>
      <c r="T171" s="17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0" t="s">
        <v>170</v>
      </c>
      <c r="AT171" s="180" t="s">
        <v>166</v>
      </c>
      <c r="AU171" s="180" t="s">
        <v>143</v>
      </c>
      <c r="AY171" s="18" t="s">
        <v>164</v>
      </c>
      <c r="BE171" s="101">
        <f>IF(N171="základná",J171,0)</f>
        <v>0</v>
      </c>
      <c r="BF171" s="101">
        <f>IF(N171="znížená",J171,0)</f>
        <v>0</v>
      </c>
      <c r="BG171" s="101">
        <f>IF(N171="zákl. prenesená",J171,0)</f>
        <v>0</v>
      </c>
      <c r="BH171" s="101">
        <f>IF(N171="zníž. prenesená",J171,0)</f>
        <v>0</v>
      </c>
      <c r="BI171" s="101">
        <f>IF(N171="nulová",J171,0)</f>
        <v>0</v>
      </c>
      <c r="BJ171" s="18" t="s">
        <v>143</v>
      </c>
      <c r="BK171" s="101">
        <f>ROUND(I171*H171,2)</f>
        <v>0</v>
      </c>
      <c r="BL171" s="18" t="s">
        <v>170</v>
      </c>
      <c r="BM171" s="180" t="s">
        <v>219</v>
      </c>
    </row>
    <row r="172" spans="1:65" s="2" customFormat="1" ht="21.75" customHeight="1">
      <c r="A172" s="35"/>
      <c r="B172" s="136"/>
      <c r="C172" s="205" t="s">
        <v>230</v>
      </c>
      <c r="D172" s="205" t="s">
        <v>208</v>
      </c>
      <c r="E172" s="206" t="s">
        <v>231</v>
      </c>
      <c r="F172" s="207" t="s">
        <v>232</v>
      </c>
      <c r="G172" s="208" t="s">
        <v>186</v>
      </c>
      <c r="H172" s="209">
        <v>360</v>
      </c>
      <c r="I172" s="210"/>
      <c r="J172" s="211">
        <f>ROUND(I172*H172,2)</f>
        <v>0</v>
      </c>
      <c r="K172" s="212"/>
      <c r="L172" s="213"/>
      <c r="M172" s="214" t="s">
        <v>1</v>
      </c>
      <c r="N172" s="215" t="s">
        <v>42</v>
      </c>
      <c r="O172" s="61"/>
      <c r="P172" s="178">
        <f>O172*H172</f>
        <v>0</v>
      </c>
      <c r="Q172" s="178">
        <v>0</v>
      </c>
      <c r="R172" s="178">
        <f>Q172*H172</f>
        <v>0</v>
      </c>
      <c r="S172" s="178">
        <v>0</v>
      </c>
      <c r="T172" s="17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0" t="s">
        <v>195</v>
      </c>
      <c r="AT172" s="180" t="s">
        <v>208</v>
      </c>
      <c r="AU172" s="180" t="s">
        <v>143</v>
      </c>
      <c r="AY172" s="18" t="s">
        <v>164</v>
      </c>
      <c r="BE172" s="101">
        <f>IF(N172="základná",J172,0)</f>
        <v>0</v>
      </c>
      <c r="BF172" s="101">
        <f>IF(N172="znížená",J172,0)</f>
        <v>0</v>
      </c>
      <c r="BG172" s="101">
        <f>IF(N172="zákl. prenesená",J172,0)</f>
        <v>0</v>
      </c>
      <c r="BH172" s="101">
        <f>IF(N172="zníž. prenesená",J172,0)</f>
        <v>0</v>
      </c>
      <c r="BI172" s="101">
        <f>IF(N172="nulová",J172,0)</f>
        <v>0</v>
      </c>
      <c r="BJ172" s="18" t="s">
        <v>143</v>
      </c>
      <c r="BK172" s="101">
        <f>ROUND(I172*H172,2)</f>
        <v>0</v>
      </c>
      <c r="BL172" s="18" t="s">
        <v>170</v>
      </c>
      <c r="BM172" s="180" t="s">
        <v>227</v>
      </c>
    </row>
    <row r="173" spans="1:65" s="14" customFormat="1" ht="12">
      <c r="B173" s="189"/>
      <c r="D173" s="182" t="s">
        <v>203</v>
      </c>
      <c r="E173" s="190" t="s">
        <v>1</v>
      </c>
      <c r="F173" s="191" t="s">
        <v>233</v>
      </c>
      <c r="H173" s="192">
        <v>360</v>
      </c>
      <c r="I173" s="193"/>
      <c r="L173" s="189"/>
      <c r="M173" s="194"/>
      <c r="N173" s="195"/>
      <c r="O173" s="195"/>
      <c r="P173" s="195"/>
      <c r="Q173" s="195"/>
      <c r="R173" s="195"/>
      <c r="S173" s="195"/>
      <c r="T173" s="196"/>
      <c r="AT173" s="190" t="s">
        <v>203</v>
      </c>
      <c r="AU173" s="190" t="s">
        <v>143</v>
      </c>
      <c r="AV173" s="14" t="s">
        <v>143</v>
      </c>
      <c r="AW173" s="14" t="s">
        <v>30</v>
      </c>
      <c r="AX173" s="14" t="s">
        <v>84</v>
      </c>
      <c r="AY173" s="190" t="s">
        <v>164</v>
      </c>
    </row>
    <row r="174" spans="1:65" s="2" customFormat="1" ht="21.75" customHeight="1">
      <c r="A174" s="35"/>
      <c r="B174" s="136"/>
      <c r="C174" s="168" t="s">
        <v>234</v>
      </c>
      <c r="D174" s="168" t="s">
        <v>166</v>
      </c>
      <c r="E174" s="300" t="s">
        <v>1780</v>
      </c>
      <c r="F174" s="299" t="s">
        <v>1781</v>
      </c>
      <c r="G174" s="171" t="s">
        <v>174</v>
      </c>
      <c r="H174" s="172">
        <v>12327</v>
      </c>
      <c r="I174" s="173"/>
      <c r="J174" s="174">
        <f>ROUND(I174*H174,2)</f>
        <v>0</v>
      </c>
      <c r="K174" s="175"/>
      <c r="L174" s="36"/>
      <c r="M174" s="176" t="s">
        <v>1</v>
      </c>
      <c r="N174" s="177" t="s">
        <v>42</v>
      </c>
      <c r="O174" s="61"/>
      <c r="P174" s="178">
        <f>O174*H174</f>
        <v>0</v>
      </c>
      <c r="Q174" s="178">
        <v>0</v>
      </c>
      <c r="R174" s="178">
        <f>Q174*H174</f>
        <v>0</v>
      </c>
      <c r="S174" s="178">
        <v>0</v>
      </c>
      <c r="T174" s="17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0" t="s">
        <v>170</v>
      </c>
      <c r="AT174" s="180" t="s">
        <v>166</v>
      </c>
      <c r="AU174" s="180" t="s">
        <v>143</v>
      </c>
      <c r="AY174" s="18" t="s">
        <v>164</v>
      </c>
      <c r="BE174" s="101">
        <f>IF(N174="základná",J174,0)</f>
        <v>0</v>
      </c>
      <c r="BF174" s="101">
        <f>IF(N174="znížená",J174,0)</f>
        <v>0</v>
      </c>
      <c r="BG174" s="101">
        <f>IF(N174="zákl. prenesená",J174,0)</f>
        <v>0</v>
      </c>
      <c r="BH174" s="101">
        <f>IF(N174="zníž. prenesená",J174,0)</f>
        <v>0</v>
      </c>
      <c r="BI174" s="101">
        <f>IF(N174="nulová",J174,0)</f>
        <v>0</v>
      </c>
      <c r="BJ174" s="18" t="s">
        <v>143</v>
      </c>
      <c r="BK174" s="101">
        <f>ROUND(I174*H174,2)</f>
        <v>0</v>
      </c>
      <c r="BL174" s="18" t="s">
        <v>170</v>
      </c>
      <c r="BM174" s="180" t="s">
        <v>234</v>
      </c>
    </row>
    <row r="175" spans="1:65" s="2" customFormat="1" ht="21.75" customHeight="1">
      <c r="A175" s="35"/>
      <c r="B175" s="136"/>
      <c r="C175" s="205" t="s">
        <v>237</v>
      </c>
      <c r="D175" s="205" t="s">
        <v>208</v>
      </c>
      <c r="E175" s="206" t="s">
        <v>238</v>
      </c>
      <c r="F175" s="207" t="s">
        <v>239</v>
      </c>
      <c r="G175" s="208" t="s">
        <v>174</v>
      </c>
      <c r="H175" s="209">
        <v>12327</v>
      </c>
      <c r="I175" s="210"/>
      <c r="J175" s="211">
        <f>ROUND(I175*H175,2)</f>
        <v>0</v>
      </c>
      <c r="K175" s="212"/>
      <c r="L175" s="213"/>
      <c r="M175" s="214" t="s">
        <v>1</v>
      </c>
      <c r="N175" s="215" t="s">
        <v>42</v>
      </c>
      <c r="O175" s="61"/>
      <c r="P175" s="178">
        <f>O175*H175</f>
        <v>0</v>
      </c>
      <c r="Q175" s="178">
        <v>0</v>
      </c>
      <c r="R175" s="178">
        <f>Q175*H175</f>
        <v>0</v>
      </c>
      <c r="S175" s="178">
        <v>0</v>
      </c>
      <c r="T175" s="17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0" t="s">
        <v>195</v>
      </c>
      <c r="AT175" s="180" t="s">
        <v>208</v>
      </c>
      <c r="AU175" s="180" t="s">
        <v>143</v>
      </c>
      <c r="AY175" s="18" t="s">
        <v>164</v>
      </c>
      <c r="BE175" s="101">
        <f>IF(N175="základná",J175,0)</f>
        <v>0</v>
      </c>
      <c r="BF175" s="101">
        <f>IF(N175="znížená",J175,0)</f>
        <v>0</v>
      </c>
      <c r="BG175" s="101">
        <f>IF(N175="zákl. prenesená",J175,0)</f>
        <v>0</v>
      </c>
      <c r="BH175" s="101">
        <f>IF(N175="zníž. prenesená",J175,0)</f>
        <v>0</v>
      </c>
      <c r="BI175" s="101">
        <f>IF(N175="nulová",J175,0)</f>
        <v>0</v>
      </c>
      <c r="BJ175" s="18" t="s">
        <v>143</v>
      </c>
      <c r="BK175" s="101">
        <f>ROUND(I175*H175,2)</f>
        <v>0</v>
      </c>
      <c r="BL175" s="18" t="s">
        <v>170</v>
      </c>
      <c r="BM175" s="180" t="s">
        <v>240</v>
      </c>
    </row>
    <row r="176" spans="1:65" s="2" customFormat="1" ht="16.5" customHeight="1">
      <c r="A176" s="35"/>
      <c r="B176" s="136"/>
      <c r="C176" s="168" t="s">
        <v>240</v>
      </c>
      <c r="D176" s="168" t="s">
        <v>166</v>
      </c>
      <c r="E176" s="169" t="s">
        <v>241</v>
      </c>
      <c r="F176" s="170" t="s">
        <v>242</v>
      </c>
      <c r="G176" s="171" t="s">
        <v>174</v>
      </c>
      <c r="H176" s="172">
        <v>12734</v>
      </c>
      <c r="I176" s="173"/>
      <c r="J176" s="174">
        <f>ROUND(I176*H176,2)</f>
        <v>0</v>
      </c>
      <c r="K176" s="175"/>
      <c r="L176" s="36"/>
      <c r="M176" s="176" t="s">
        <v>1</v>
      </c>
      <c r="N176" s="177" t="s">
        <v>42</v>
      </c>
      <c r="O176" s="61"/>
      <c r="P176" s="178">
        <f>O176*H176</f>
        <v>0</v>
      </c>
      <c r="Q176" s="178">
        <v>0</v>
      </c>
      <c r="R176" s="178">
        <f>Q176*H176</f>
        <v>0</v>
      </c>
      <c r="S176" s="178">
        <v>0</v>
      </c>
      <c r="T176" s="17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0" t="s">
        <v>170</v>
      </c>
      <c r="AT176" s="180" t="s">
        <v>166</v>
      </c>
      <c r="AU176" s="180" t="s">
        <v>143</v>
      </c>
      <c r="AY176" s="18" t="s">
        <v>164</v>
      </c>
      <c r="BE176" s="101">
        <f>IF(N176="základná",J176,0)</f>
        <v>0</v>
      </c>
      <c r="BF176" s="101">
        <f>IF(N176="znížená",J176,0)</f>
        <v>0</v>
      </c>
      <c r="BG176" s="101">
        <f>IF(N176="zákl. prenesená",J176,0)</f>
        <v>0</v>
      </c>
      <c r="BH176" s="101">
        <f>IF(N176="zníž. prenesená",J176,0)</f>
        <v>0</v>
      </c>
      <c r="BI176" s="101">
        <f>IF(N176="nulová",J176,0)</f>
        <v>0</v>
      </c>
      <c r="BJ176" s="18" t="s">
        <v>143</v>
      </c>
      <c r="BK176" s="101">
        <f>ROUND(I176*H176,2)</f>
        <v>0</v>
      </c>
      <c r="BL176" s="18" t="s">
        <v>170</v>
      </c>
      <c r="BM176" s="180" t="s">
        <v>7</v>
      </c>
    </row>
    <row r="177" spans="1:65" s="2" customFormat="1" ht="21.75" customHeight="1">
      <c r="A177" s="35"/>
      <c r="B177" s="136"/>
      <c r="C177" s="168" t="s">
        <v>243</v>
      </c>
      <c r="D177" s="168" t="s">
        <v>166</v>
      </c>
      <c r="E177" s="169" t="s">
        <v>244</v>
      </c>
      <c r="F177" s="170" t="s">
        <v>245</v>
      </c>
      <c r="G177" s="171" t="s">
        <v>169</v>
      </c>
      <c r="H177" s="172">
        <v>1355</v>
      </c>
      <c r="I177" s="173"/>
      <c r="J177" s="174">
        <f>ROUND(I177*H177,2)</f>
        <v>0</v>
      </c>
      <c r="K177" s="175"/>
      <c r="L177" s="36"/>
      <c r="M177" s="176" t="s">
        <v>1</v>
      </c>
      <c r="N177" s="177" t="s">
        <v>42</v>
      </c>
      <c r="O177" s="61"/>
      <c r="P177" s="178">
        <f>O177*H177</f>
        <v>0</v>
      </c>
      <c r="Q177" s="178">
        <v>0</v>
      </c>
      <c r="R177" s="178">
        <f>Q177*H177</f>
        <v>0</v>
      </c>
      <c r="S177" s="178">
        <v>0</v>
      </c>
      <c r="T177" s="17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0" t="s">
        <v>170</v>
      </c>
      <c r="AT177" s="180" t="s">
        <v>166</v>
      </c>
      <c r="AU177" s="180" t="s">
        <v>143</v>
      </c>
      <c r="AY177" s="18" t="s">
        <v>164</v>
      </c>
      <c r="BE177" s="101">
        <f>IF(N177="základná",J177,0)</f>
        <v>0</v>
      </c>
      <c r="BF177" s="101">
        <f>IF(N177="znížená",J177,0)</f>
        <v>0</v>
      </c>
      <c r="BG177" s="101">
        <f>IF(N177="zákl. prenesená",J177,0)</f>
        <v>0</v>
      </c>
      <c r="BH177" s="101">
        <f>IF(N177="zníž. prenesená",J177,0)</f>
        <v>0</v>
      </c>
      <c r="BI177" s="101">
        <f>IF(N177="nulová",J177,0)</f>
        <v>0</v>
      </c>
      <c r="BJ177" s="18" t="s">
        <v>143</v>
      </c>
      <c r="BK177" s="101">
        <f>ROUND(I177*H177,2)</f>
        <v>0</v>
      </c>
      <c r="BL177" s="18" t="s">
        <v>170</v>
      </c>
      <c r="BM177" s="180" t="s">
        <v>246</v>
      </c>
    </row>
    <row r="178" spans="1:65" s="13" customFormat="1" ht="12">
      <c r="B178" s="181"/>
      <c r="D178" s="182" t="s">
        <v>203</v>
      </c>
      <c r="E178" s="183" t="s">
        <v>1</v>
      </c>
      <c r="F178" s="184" t="s">
        <v>247</v>
      </c>
      <c r="H178" s="183" t="s">
        <v>1</v>
      </c>
      <c r="I178" s="185"/>
      <c r="L178" s="181"/>
      <c r="M178" s="186"/>
      <c r="N178" s="187"/>
      <c r="O178" s="187"/>
      <c r="P178" s="187"/>
      <c r="Q178" s="187"/>
      <c r="R178" s="187"/>
      <c r="S178" s="187"/>
      <c r="T178" s="188"/>
      <c r="AT178" s="183" t="s">
        <v>203</v>
      </c>
      <c r="AU178" s="183" t="s">
        <v>143</v>
      </c>
      <c r="AV178" s="13" t="s">
        <v>84</v>
      </c>
      <c r="AW178" s="13" t="s">
        <v>30</v>
      </c>
      <c r="AX178" s="13" t="s">
        <v>76</v>
      </c>
      <c r="AY178" s="183" t="s">
        <v>164</v>
      </c>
    </row>
    <row r="179" spans="1:65" s="14" customFormat="1" ht="12">
      <c r="B179" s="189"/>
      <c r="D179" s="182" t="s">
        <v>203</v>
      </c>
      <c r="E179" s="190" t="s">
        <v>1</v>
      </c>
      <c r="F179" s="191" t="s">
        <v>248</v>
      </c>
      <c r="H179" s="192">
        <v>1355</v>
      </c>
      <c r="I179" s="193"/>
      <c r="L179" s="189"/>
      <c r="M179" s="194"/>
      <c r="N179" s="195"/>
      <c r="O179" s="195"/>
      <c r="P179" s="195"/>
      <c r="Q179" s="195"/>
      <c r="R179" s="195"/>
      <c r="S179" s="195"/>
      <c r="T179" s="196"/>
      <c r="AT179" s="190" t="s">
        <v>203</v>
      </c>
      <c r="AU179" s="190" t="s">
        <v>143</v>
      </c>
      <c r="AV179" s="14" t="s">
        <v>143</v>
      </c>
      <c r="AW179" s="14" t="s">
        <v>30</v>
      </c>
      <c r="AX179" s="14" t="s">
        <v>76</v>
      </c>
      <c r="AY179" s="190" t="s">
        <v>164</v>
      </c>
    </row>
    <row r="180" spans="1:65" s="15" customFormat="1" ht="12">
      <c r="B180" s="197"/>
      <c r="D180" s="182" t="s">
        <v>203</v>
      </c>
      <c r="E180" s="198" t="s">
        <v>1</v>
      </c>
      <c r="F180" s="199" t="s">
        <v>206</v>
      </c>
      <c r="H180" s="200">
        <v>1355</v>
      </c>
      <c r="I180" s="201"/>
      <c r="L180" s="197"/>
      <c r="M180" s="202"/>
      <c r="N180" s="203"/>
      <c r="O180" s="203"/>
      <c r="P180" s="203"/>
      <c r="Q180" s="203"/>
      <c r="R180" s="203"/>
      <c r="S180" s="203"/>
      <c r="T180" s="204"/>
      <c r="AT180" s="198" t="s">
        <v>203</v>
      </c>
      <c r="AU180" s="198" t="s">
        <v>143</v>
      </c>
      <c r="AV180" s="15" t="s">
        <v>170</v>
      </c>
      <c r="AW180" s="15" t="s">
        <v>30</v>
      </c>
      <c r="AX180" s="15" t="s">
        <v>84</v>
      </c>
      <c r="AY180" s="198" t="s">
        <v>164</v>
      </c>
    </row>
    <row r="181" spans="1:65" s="2" customFormat="1" ht="21.75" customHeight="1">
      <c r="A181" s="35"/>
      <c r="B181" s="136"/>
      <c r="C181" s="168" t="s">
        <v>7</v>
      </c>
      <c r="D181" s="168" t="s">
        <v>166</v>
      </c>
      <c r="E181" s="169" t="s">
        <v>249</v>
      </c>
      <c r="F181" s="170" t="s">
        <v>250</v>
      </c>
      <c r="G181" s="171" t="s">
        <v>169</v>
      </c>
      <c r="H181" s="172">
        <v>38</v>
      </c>
      <c r="I181" s="173"/>
      <c r="J181" s="174">
        <f>ROUND(I181*H181,2)</f>
        <v>0</v>
      </c>
      <c r="K181" s="175"/>
      <c r="L181" s="36"/>
      <c r="M181" s="176" t="s">
        <v>1</v>
      </c>
      <c r="N181" s="177" t="s">
        <v>42</v>
      </c>
      <c r="O181" s="61"/>
      <c r="P181" s="178">
        <f>O181*H181</f>
        <v>0</v>
      </c>
      <c r="Q181" s="178">
        <v>0</v>
      </c>
      <c r="R181" s="178">
        <f>Q181*H181</f>
        <v>0</v>
      </c>
      <c r="S181" s="178">
        <v>0</v>
      </c>
      <c r="T181" s="17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0" t="s">
        <v>170</v>
      </c>
      <c r="AT181" s="180" t="s">
        <v>166</v>
      </c>
      <c r="AU181" s="180" t="s">
        <v>143</v>
      </c>
      <c r="AY181" s="18" t="s">
        <v>164</v>
      </c>
      <c r="BE181" s="101">
        <f>IF(N181="základná",J181,0)</f>
        <v>0</v>
      </c>
      <c r="BF181" s="101">
        <f>IF(N181="znížená",J181,0)</f>
        <v>0</v>
      </c>
      <c r="BG181" s="101">
        <f>IF(N181="zákl. prenesená",J181,0)</f>
        <v>0</v>
      </c>
      <c r="BH181" s="101">
        <f>IF(N181="zníž. prenesená",J181,0)</f>
        <v>0</v>
      </c>
      <c r="BI181" s="101">
        <f>IF(N181="nulová",J181,0)</f>
        <v>0</v>
      </c>
      <c r="BJ181" s="18" t="s">
        <v>143</v>
      </c>
      <c r="BK181" s="101">
        <f>ROUND(I181*H181,2)</f>
        <v>0</v>
      </c>
      <c r="BL181" s="18" t="s">
        <v>170</v>
      </c>
      <c r="BM181" s="180" t="s">
        <v>251</v>
      </c>
    </row>
    <row r="182" spans="1:65" s="13" customFormat="1" ht="12">
      <c r="B182" s="181"/>
      <c r="D182" s="182" t="s">
        <v>203</v>
      </c>
      <c r="E182" s="183" t="s">
        <v>1</v>
      </c>
      <c r="F182" s="184" t="s">
        <v>252</v>
      </c>
      <c r="H182" s="183" t="s">
        <v>1</v>
      </c>
      <c r="I182" s="185"/>
      <c r="L182" s="181"/>
      <c r="M182" s="186"/>
      <c r="N182" s="187"/>
      <c r="O182" s="187"/>
      <c r="P182" s="187"/>
      <c r="Q182" s="187"/>
      <c r="R182" s="187"/>
      <c r="S182" s="187"/>
      <c r="T182" s="188"/>
      <c r="AT182" s="183" t="s">
        <v>203</v>
      </c>
      <c r="AU182" s="183" t="s">
        <v>143</v>
      </c>
      <c r="AV182" s="13" t="s">
        <v>84</v>
      </c>
      <c r="AW182" s="13" t="s">
        <v>30</v>
      </c>
      <c r="AX182" s="13" t="s">
        <v>76</v>
      </c>
      <c r="AY182" s="183" t="s">
        <v>164</v>
      </c>
    </row>
    <row r="183" spans="1:65" s="14" customFormat="1" ht="12">
      <c r="B183" s="189"/>
      <c r="D183" s="182" t="s">
        <v>203</v>
      </c>
      <c r="E183" s="190" t="s">
        <v>1</v>
      </c>
      <c r="F183" s="191" t="s">
        <v>253</v>
      </c>
      <c r="H183" s="192">
        <v>25</v>
      </c>
      <c r="I183" s="193"/>
      <c r="L183" s="189"/>
      <c r="M183" s="194"/>
      <c r="N183" s="195"/>
      <c r="O183" s="195"/>
      <c r="P183" s="195"/>
      <c r="Q183" s="195"/>
      <c r="R183" s="195"/>
      <c r="S183" s="195"/>
      <c r="T183" s="196"/>
      <c r="AT183" s="190" t="s">
        <v>203</v>
      </c>
      <c r="AU183" s="190" t="s">
        <v>143</v>
      </c>
      <c r="AV183" s="14" t="s">
        <v>143</v>
      </c>
      <c r="AW183" s="14" t="s">
        <v>30</v>
      </c>
      <c r="AX183" s="14" t="s">
        <v>76</v>
      </c>
      <c r="AY183" s="190" t="s">
        <v>164</v>
      </c>
    </row>
    <row r="184" spans="1:65" s="13" customFormat="1" ht="12">
      <c r="B184" s="181"/>
      <c r="D184" s="182" t="s">
        <v>203</v>
      </c>
      <c r="E184" s="183" t="s">
        <v>1</v>
      </c>
      <c r="F184" s="184" t="s">
        <v>254</v>
      </c>
      <c r="H184" s="183" t="s">
        <v>1</v>
      </c>
      <c r="I184" s="185"/>
      <c r="L184" s="181"/>
      <c r="M184" s="186"/>
      <c r="N184" s="187"/>
      <c r="O184" s="187"/>
      <c r="P184" s="187"/>
      <c r="Q184" s="187"/>
      <c r="R184" s="187"/>
      <c r="S184" s="187"/>
      <c r="T184" s="188"/>
      <c r="AT184" s="183" t="s">
        <v>203</v>
      </c>
      <c r="AU184" s="183" t="s">
        <v>143</v>
      </c>
      <c r="AV184" s="13" t="s">
        <v>84</v>
      </c>
      <c r="AW184" s="13" t="s">
        <v>30</v>
      </c>
      <c r="AX184" s="13" t="s">
        <v>76</v>
      </c>
      <c r="AY184" s="183" t="s">
        <v>164</v>
      </c>
    </row>
    <row r="185" spans="1:65" s="14" customFormat="1" ht="12">
      <c r="B185" s="189"/>
      <c r="D185" s="182" t="s">
        <v>203</v>
      </c>
      <c r="E185" s="190" t="s">
        <v>1</v>
      </c>
      <c r="F185" s="191" t="s">
        <v>255</v>
      </c>
      <c r="H185" s="192">
        <v>13</v>
      </c>
      <c r="I185" s="193"/>
      <c r="L185" s="189"/>
      <c r="M185" s="194"/>
      <c r="N185" s="195"/>
      <c r="O185" s="195"/>
      <c r="P185" s="195"/>
      <c r="Q185" s="195"/>
      <c r="R185" s="195"/>
      <c r="S185" s="195"/>
      <c r="T185" s="196"/>
      <c r="AT185" s="190" t="s">
        <v>203</v>
      </c>
      <c r="AU185" s="190" t="s">
        <v>143</v>
      </c>
      <c r="AV185" s="14" t="s">
        <v>143</v>
      </c>
      <c r="AW185" s="14" t="s">
        <v>30</v>
      </c>
      <c r="AX185" s="14" t="s">
        <v>76</v>
      </c>
      <c r="AY185" s="190" t="s">
        <v>164</v>
      </c>
    </row>
    <row r="186" spans="1:65" s="15" customFormat="1" ht="12">
      <c r="B186" s="197"/>
      <c r="D186" s="182" t="s">
        <v>203</v>
      </c>
      <c r="E186" s="198" t="s">
        <v>1</v>
      </c>
      <c r="F186" s="199" t="s">
        <v>206</v>
      </c>
      <c r="H186" s="200">
        <v>38</v>
      </c>
      <c r="I186" s="201"/>
      <c r="L186" s="197"/>
      <c r="M186" s="202"/>
      <c r="N186" s="203"/>
      <c r="O186" s="203"/>
      <c r="P186" s="203"/>
      <c r="Q186" s="203"/>
      <c r="R186" s="203"/>
      <c r="S186" s="203"/>
      <c r="T186" s="204"/>
      <c r="AT186" s="198" t="s">
        <v>203</v>
      </c>
      <c r="AU186" s="198" t="s">
        <v>143</v>
      </c>
      <c r="AV186" s="15" t="s">
        <v>170</v>
      </c>
      <c r="AW186" s="15" t="s">
        <v>30</v>
      </c>
      <c r="AX186" s="15" t="s">
        <v>84</v>
      </c>
      <c r="AY186" s="198" t="s">
        <v>164</v>
      </c>
    </row>
    <row r="187" spans="1:65" s="2" customFormat="1" ht="21.75" customHeight="1">
      <c r="A187" s="35"/>
      <c r="B187" s="136"/>
      <c r="C187" s="168" t="s">
        <v>256</v>
      </c>
      <c r="D187" s="168" t="s">
        <v>166</v>
      </c>
      <c r="E187" s="169" t="s">
        <v>257</v>
      </c>
      <c r="F187" s="170" t="s">
        <v>258</v>
      </c>
      <c r="G187" s="171" t="s">
        <v>169</v>
      </c>
      <c r="H187" s="172">
        <v>36</v>
      </c>
      <c r="I187" s="173"/>
      <c r="J187" s="174">
        <f>ROUND(I187*H187,2)</f>
        <v>0</v>
      </c>
      <c r="K187" s="175"/>
      <c r="L187" s="36"/>
      <c r="M187" s="176" t="s">
        <v>1</v>
      </c>
      <c r="N187" s="177" t="s">
        <v>42</v>
      </c>
      <c r="O187" s="61"/>
      <c r="P187" s="178">
        <f>O187*H187</f>
        <v>0</v>
      </c>
      <c r="Q187" s="178">
        <v>0</v>
      </c>
      <c r="R187" s="178">
        <f>Q187*H187</f>
        <v>0</v>
      </c>
      <c r="S187" s="178">
        <v>0</v>
      </c>
      <c r="T187" s="17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80" t="s">
        <v>170</v>
      </c>
      <c r="AT187" s="180" t="s">
        <v>166</v>
      </c>
      <c r="AU187" s="180" t="s">
        <v>143</v>
      </c>
      <c r="AY187" s="18" t="s">
        <v>164</v>
      </c>
      <c r="BE187" s="101">
        <f>IF(N187="základná",J187,0)</f>
        <v>0</v>
      </c>
      <c r="BF187" s="101">
        <f>IF(N187="znížená",J187,0)</f>
        <v>0</v>
      </c>
      <c r="BG187" s="101">
        <f>IF(N187="zákl. prenesená",J187,0)</f>
        <v>0</v>
      </c>
      <c r="BH187" s="101">
        <f>IF(N187="zníž. prenesená",J187,0)</f>
        <v>0</v>
      </c>
      <c r="BI187" s="101">
        <f>IF(N187="nulová",J187,0)</f>
        <v>0</v>
      </c>
      <c r="BJ187" s="18" t="s">
        <v>143</v>
      </c>
      <c r="BK187" s="101">
        <f>ROUND(I187*H187,2)</f>
        <v>0</v>
      </c>
      <c r="BL187" s="18" t="s">
        <v>170</v>
      </c>
      <c r="BM187" s="180" t="s">
        <v>259</v>
      </c>
    </row>
    <row r="188" spans="1:65" s="2" customFormat="1" ht="21.75" customHeight="1">
      <c r="A188" s="35"/>
      <c r="B188" s="136"/>
      <c r="C188" s="168" t="s">
        <v>251</v>
      </c>
      <c r="D188" s="168" t="s">
        <v>166</v>
      </c>
      <c r="E188" s="169" t="s">
        <v>260</v>
      </c>
      <c r="F188" s="170" t="s">
        <v>261</v>
      </c>
      <c r="G188" s="171" t="s">
        <v>169</v>
      </c>
      <c r="H188" s="172">
        <v>5630</v>
      </c>
      <c r="I188" s="173"/>
      <c r="J188" s="174">
        <f>ROUND(I188*H188,2)</f>
        <v>0</v>
      </c>
      <c r="K188" s="175"/>
      <c r="L188" s="36"/>
      <c r="M188" s="176" t="s">
        <v>1</v>
      </c>
      <c r="N188" s="177" t="s">
        <v>42</v>
      </c>
      <c r="O188" s="61"/>
      <c r="P188" s="178">
        <f>O188*H188</f>
        <v>0</v>
      </c>
      <c r="Q188" s="178">
        <v>0</v>
      </c>
      <c r="R188" s="178">
        <f>Q188*H188</f>
        <v>0</v>
      </c>
      <c r="S188" s="178">
        <v>0</v>
      </c>
      <c r="T188" s="17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0" t="s">
        <v>170</v>
      </c>
      <c r="AT188" s="180" t="s">
        <v>166</v>
      </c>
      <c r="AU188" s="180" t="s">
        <v>143</v>
      </c>
      <c r="AY188" s="18" t="s">
        <v>164</v>
      </c>
      <c r="BE188" s="101">
        <f>IF(N188="základná",J188,0)</f>
        <v>0</v>
      </c>
      <c r="BF188" s="101">
        <f>IF(N188="znížená",J188,0)</f>
        <v>0</v>
      </c>
      <c r="BG188" s="101">
        <f>IF(N188="zákl. prenesená",J188,0)</f>
        <v>0</v>
      </c>
      <c r="BH188" s="101">
        <f>IF(N188="zníž. prenesená",J188,0)</f>
        <v>0</v>
      </c>
      <c r="BI188" s="101">
        <f>IF(N188="nulová",J188,0)</f>
        <v>0</v>
      </c>
      <c r="BJ188" s="18" t="s">
        <v>143</v>
      </c>
      <c r="BK188" s="101">
        <f>ROUND(I188*H188,2)</f>
        <v>0</v>
      </c>
      <c r="BL188" s="18" t="s">
        <v>170</v>
      </c>
      <c r="BM188" s="180" t="s">
        <v>262</v>
      </c>
    </row>
    <row r="189" spans="1:65" s="14" customFormat="1" ht="12">
      <c r="B189" s="189"/>
      <c r="D189" s="182" t="s">
        <v>203</v>
      </c>
      <c r="E189" s="190" t="s">
        <v>1</v>
      </c>
      <c r="F189" s="191" t="s">
        <v>263</v>
      </c>
      <c r="H189" s="192">
        <v>5630</v>
      </c>
      <c r="I189" s="193"/>
      <c r="L189" s="189"/>
      <c r="M189" s="194"/>
      <c r="N189" s="195"/>
      <c r="O189" s="195"/>
      <c r="P189" s="195"/>
      <c r="Q189" s="195"/>
      <c r="R189" s="195"/>
      <c r="S189" s="195"/>
      <c r="T189" s="196"/>
      <c r="AT189" s="190" t="s">
        <v>203</v>
      </c>
      <c r="AU189" s="190" t="s">
        <v>143</v>
      </c>
      <c r="AV189" s="14" t="s">
        <v>143</v>
      </c>
      <c r="AW189" s="14" t="s">
        <v>30</v>
      </c>
      <c r="AX189" s="14" t="s">
        <v>84</v>
      </c>
      <c r="AY189" s="190" t="s">
        <v>164</v>
      </c>
    </row>
    <row r="190" spans="1:65" s="2" customFormat="1" ht="21.75" customHeight="1">
      <c r="A190" s="35"/>
      <c r="B190" s="136"/>
      <c r="C190" s="168" t="s">
        <v>264</v>
      </c>
      <c r="D190" s="168" t="s">
        <v>166</v>
      </c>
      <c r="E190" s="169" t="s">
        <v>265</v>
      </c>
      <c r="F190" s="170" t="s">
        <v>266</v>
      </c>
      <c r="G190" s="171" t="s">
        <v>174</v>
      </c>
      <c r="H190" s="172">
        <v>150</v>
      </c>
      <c r="I190" s="173"/>
      <c r="J190" s="174">
        <f t="shared" ref="J190:J197" si="15">ROUND(I190*H190,2)</f>
        <v>0</v>
      </c>
      <c r="K190" s="175"/>
      <c r="L190" s="36"/>
      <c r="M190" s="176" t="s">
        <v>1</v>
      </c>
      <c r="N190" s="177" t="s">
        <v>42</v>
      </c>
      <c r="O190" s="61"/>
      <c r="P190" s="178">
        <f t="shared" ref="P190:P197" si="16">O190*H190</f>
        <v>0</v>
      </c>
      <c r="Q190" s="178">
        <v>0</v>
      </c>
      <c r="R190" s="178">
        <f t="shared" ref="R190:R197" si="17">Q190*H190</f>
        <v>0</v>
      </c>
      <c r="S190" s="178">
        <v>0</v>
      </c>
      <c r="T190" s="179">
        <f t="shared" ref="T190:T197" si="18"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0" t="s">
        <v>170</v>
      </c>
      <c r="AT190" s="180" t="s">
        <v>166</v>
      </c>
      <c r="AU190" s="180" t="s">
        <v>143</v>
      </c>
      <c r="AY190" s="18" t="s">
        <v>164</v>
      </c>
      <c r="BE190" s="101">
        <f t="shared" ref="BE190:BE197" si="19">IF(N190="základná",J190,0)</f>
        <v>0</v>
      </c>
      <c r="BF190" s="101">
        <f t="shared" ref="BF190:BF197" si="20">IF(N190="znížená",J190,0)</f>
        <v>0</v>
      </c>
      <c r="BG190" s="101">
        <f t="shared" ref="BG190:BG197" si="21">IF(N190="zákl. prenesená",J190,0)</f>
        <v>0</v>
      </c>
      <c r="BH190" s="101">
        <f t="shared" ref="BH190:BH197" si="22">IF(N190="zníž. prenesená",J190,0)</f>
        <v>0</v>
      </c>
      <c r="BI190" s="101">
        <f t="shared" ref="BI190:BI197" si="23">IF(N190="nulová",J190,0)</f>
        <v>0</v>
      </c>
      <c r="BJ190" s="18" t="s">
        <v>143</v>
      </c>
      <c r="BK190" s="101">
        <f t="shared" ref="BK190:BK197" si="24">ROUND(I190*H190,2)</f>
        <v>0</v>
      </c>
      <c r="BL190" s="18" t="s">
        <v>170</v>
      </c>
      <c r="BM190" s="180" t="s">
        <v>267</v>
      </c>
    </row>
    <row r="191" spans="1:65" s="2" customFormat="1" ht="21.75" customHeight="1">
      <c r="A191" s="35"/>
      <c r="B191" s="136"/>
      <c r="C191" s="168" t="s">
        <v>259</v>
      </c>
      <c r="D191" s="168" t="s">
        <v>166</v>
      </c>
      <c r="E191" s="169" t="s">
        <v>268</v>
      </c>
      <c r="F191" s="170" t="s">
        <v>269</v>
      </c>
      <c r="G191" s="171" t="s">
        <v>174</v>
      </c>
      <c r="H191" s="172">
        <v>12734</v>
      </c>
      <c r="I191" s="173"/>
      <c r="J191" s="174">
        <f t="shared" si="15"/>
        <v>0</v>
      </c>
      <c r="K191" s="175"/>
      <c r="L191" s="36"/>
      <c r="M191" s="176" t="s">
        <v>1</v>
      </c>
      <c r="N191" s="177" t="s">
        <v>42</v>
      </c>
      <c r="O191" s="61"/>
      <c r="P191" s="178">
        <f t="shared" si="16"/>
        <v>0</v>
      </c>
      <c r="Q191" s="178">
        <v>0</v>
      </c>
      <c r="R191" s="178">
        <f t="shared" si="17"/>
        <v>0</v>
      </c>
      <c r="S191" s="178">
        <v>0</v>
      </c>
      <c r="T191" s="179">
        <f t="shared" si="18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0" t="s">
        <v>170</v>
      </c>
      <c r="AT191" s="180" t="s">
        <v>166</v>
      </c>
      <c r="AU191" s="180" t="s">
        <v>143</v>
      </c>
      <c r="AY191" s="18" t="s">
        <v>164</v>
      </c>
      <c r="BE191" s="101">
        <f t="shared" si="19"/>
        <v>0</v>
      </c>
      <c r="BF191" s="101">
        <f t="shared" si="20"/>
        <v>0</v>
      </c>
      <c r="BG191" s="101">
        <f t="shared" si="21"/>
        <v>0</v>
      </c>
      <c r="BH191" s="101">
        <f t="shared" si="22"/>
        <v>0</v>
      </c>
      <c r="BI191" s="101">
        <f t="shared" si="23"/>
        <v>0</v>
      </c>
      <c r="BJ191" s="18" t="s">
        <v>143</v>
      </c>
      <c r="BK191" s="101">
        <f t="shared" si="24"/>
        <v>0</v>
      </c>
      <c r="BL191" s="18" t="s">
        <v>170</v>
      </c>
      <c r="BM191" s="180" t="s">
        <v>270</v>
      </c>
    </row>
    <row r="192" spans="1:65" s="2" customFormat="1" ht="21.75" customHeight="1">
      <c r="A192" s="35"/>
      <c r="B192" s="136"/>
      <c r="C192" s="168" t="s">
        <v>271</v>
      </c>
      <c r="D192" s="168" t="s">
        <v>166</v>
      </c>
      <c r="E192" s="169" t="s">
        <v>272</v>
      </c>
      <c r="F192" s="170" t="s">
        <v>273</v>
      </c>
      <c r="G192" s="171" t="s">
        <v>174</v>
      </c>
      <c r="H192" s="172">
        <v>12734</v>
      </c>
      <c r="I192" s="173"/>
      <c r="J192" s="174">
        <f t="shared" si="15"/>
        <v>0</v>
      </c>
      <c r="K192" s="175"/>
      <c r="L192" s="36"/>
      <c r="M192" s="176" t="s">
        <v>1</v>
      </c>
      <c r="N192" s="177" t="s">
        <v>42</v>
      </c>
      <c r="O192" s="61"/>
      <c r="P192" s="178">
        <f t="shared" si="16"/>
        <v>0</v>
      </c>
      <c r="Q192" s="178">
        <v>0</v>
      </c>
      <c r="R192" s="178">
        <f t="shared" si="17"/>
        <v>0</v>
      </c>
      <c r="S192" s="178">
        <v>0</v>
      </c>
      <c r="T192" s="179">
        <f t="shared" si="18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80" t="s">
        <v>170</v>
      </c>
      <c r="AT192" s="180" t="s">
        <v>166</v>
      </c>
      <c r="AU192" s="180" t="s">
        <v>143</v>
      </c>
      <c r="AY192" s="18" t="s">
        <v>164</v>
      </c>
      <c r="BE192" s="101">
        <f t="shared" si="19"/>
        <v>0</v>
      </c>
      <c r="BF192" s="101">
        <f t="shared" si="20"/>
        <v>0</v>
      </c>
      <c r="BG192" s="101">
        <f t="shared" si="21"/>
        <v>0</v>
      </c>
      <c r="BH192" s="101">
        <f t="shared" si="22"/>
        <v>0</v>
      </c>
      <c r="BI192" s="101">
        <f t="shared" si="23"/>
        <v>0</v>
      </c>
      <c r="BJ192" s="18" t="s">
        <v>143</v>
      </c>
      <c r="BK192" s="101">
        <f t="shared" si="24"/>
        <v>0</v>
      </c>
      <c r="BL192" s="18" t="s">
        <v>170</v>
      </c>
      <c r="BM192" s="180" t="s">
        <v>274</v>
      </c>
    </row>
    <row r="193" spans="1:65" s="2" customFormat="1" ht="21.75" customHeight="1">
      <c r="A193" s="35"/>
      <c r="B193" s="136"/>
      <c r="C193" s="168" t="s">
        <v>275</v>
      </c>
      <c r="D193" s="168" t="s">
        <v>166</v>
      </c>
      <c r="E193" s="169" t="s">
        <v>276</v>
      </c>
      <c r="F193" s="170" t="s">
        <v>277</v>
      </c>
      <c r="G193" s="171" t="s">
        <v>174</v>
      </c>
      <c r="H193" s="172">
        <v>1409</v>
      </c>
      <c r="I193" s="173"/>
      <c r="J193" s="174">
        <f t="shared" si="15"/>
        <v>0</v>
      </c>
      <c r="K193" s="175"/>
      <c r="L193" s="36"/>
      <c r="M193" s="176" t="s">
        <v>1</v>
      </c>
      <c r="N193" s="177" t="s">
        <v>42</v>
      </c>
      <c r="O193" s="61"/>
      <c r="P193" s="178">
        <f t="shared" si="16"/>
        <v>0</v>
      </c>
      <c r="Q193" s="178">
        <v>0</v>
      </c>
      <c r="R193" s="178">
        <f t="shared" si="17"/>
        <v>0</v>
      </c>
      <c r="S193" s="178">
        <v>0</v>
      </c>
      <c r="T193" s="179">
        <f t="shared" si="18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0" t="s">
        <v>170</v>
      </c>
      <c r="AT193" s="180" t="s">
        <v>166</v>
      </c>
      <c r="AU193" s="180" t="s">
        <v>143</v>
      </c>
      <c r="AY193" s="18" t="s">
        <v>164</v>
      </c>
      <c r="BE193" s="101">
        <f t="shared" si="19"/>
        <v>0</v>
      </c>
      <c r="BF193" s="101">
        <f t="shared" si="20"/>
        <v>0</v>
      </c>
      <c r="BG193" s="101">
        <f t="shared" si="21"/>
        <v>0</v>
      </c>
      <c r="BH193" s="101">
        <f t="shared" si="22"/>
        <v>0</v>
      </c>
      <c r="BI193" s="101">
        <f t="shared" si="23"/>
        <v>0</v>
      </c>
      <c r="BJ193" s="18" t="s">
        <v>143</v>
      </c>
      <c r="BK193" s="101">
        <f t="shared" si="24"/>
        <v>0</v>
      </c>
      <c r="BL193" s="18" t="s">
        <v>170</v>
      </c>
      <c r="BM193" s="180" t="s">
        <v>278</v>
      </c>
    </row>
    <row r="194" spans="1:65" s="2" customFormat="1" ht="33" customHeight="1">
      <c r="A194" s="35"/>
      <c r="B194" s="136"/>
      <c r="C194" s="168" t="s">
        <v>279</v>
      </c>
      <c r="D194" s="168" t="s">
        <v>166</v>
      </c>
      <c r="E194" s="169" t="s">
        <v>280</v>
      </c>
      <c r="F194" s="170" t="s">
        <v>281</v>
      </c>
      <c r="G194" s="171" t="s">
        <v>169</v>
      </c>
      <c r="H194" s="172">
        <v>10</v>
      </c>
      <c r="I194" s="173"/>
      <c r="J194" s="174">
        <f t="shared" si="15"/>
        <v>0</v>
      </c>
      <c r="K194" s="175"/>
      <c r="L194" s="36"/>
      <c r="M194" s="176" t="s">
        <v>1</v>
      </c>
      <c r="N194" s="177" t="s">
        <v>42</v>
      </c>
      <c r="O194" s="61"/>
      <c r="P194" s="178">
        <f t="shared" si="16"/>
        <v>0</v>
      </c>
      <c r="Q194" s="178">
        <v>0</v>
      </c>
      <c r="R194" s="178">
        <f t="shared" si="17"/>
        <v>0</v>
      </c>
      <c r="S194" s="178">
        <v>0</v>
      </c>
      <c r="T194" s="179">
        <f t="shared" si="18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0" t="s">
        <v>170</v>
      </c>
      <c r="AT194" s="180" t="s">
        <v>166</v>
      </c>
      <c r="AU194" s="180" t="s">
        <v>143</v>
      </c>
      <c r="AY194" s="18" t="s">
        <v>164</v>
      </c>
      <c r="BE194" s="101">
        <f t="shared" si="19"/>
        <v>0</v>
      </c>
      <c r="BF194" s="101">
        <f t="shared" si="20"/>
        <v>0</v>
      </c>
      <c r="BG194" s="101">
        <f t="shared" si="21"/>
        <v>0</v>
      </c>
      <c r="BH194" s="101">
        <f t="shared" si="22"/>
        <v>0</v>
      </c>
      <c r="BI194" s="101">
        <f t="shared" si="23"/>
        <v>0</v>
      </c>
      <c r="BJ194" s="18" t="s">
        <v>143</v>
      </c>
      <c r="BK194" s="101">
        <f t="shared" si="24"/>
        <v>0</v>
      </c>
      <c r="BL194" s="18" t="s">
        <v>170</v>
      </c>
      <c r="BM194" s="180" t="s">
        <v>282</v>
      </c>
    </row>
    <row r="195" spans="1:65" s="2" customFormat="1" ht="33" customHeight="1">
      <c r="A195" s="35"/>
      <c r="B195" s="136"/>
      <c r="C195" s="168" t="s">
        <v>270</v>
      </c>
      <c r="D195" s="168" t="s">
        <v>166</v>
      </c>
      <c r="E195" s="169" t="s">
        <v>283</v>
      </c>
      <c r="F195" s="170" t="s">
        <v>284</v>
      </c>
      <c r="G195" s="171" t="s">
        <v>169</v>
      </c>
      <c r="H195" s="172">
        <v>36</v>
      </c>
      <c r="I195" s="173"/>
      <c r="J195" s="174">
        <f t="shared" si="15"/>
        <v>0</v>
      </c>
      <c r="K195" s="175"/>
      <c r="L195" s="36"/>
      <c r="M195" s="176" t="s">
        <v>1</v>
      </c>
      <c r="N195" s="177" t="s">
        <v>42</v>
      </c>
      <c r="O195" s="61"/>
      <c r="P195" s="178">
        <f t="shared" si="16"/>
        <v>0</v>
      </c>
      <c r="Q195" s="178">
        <v>0</v>
      </c>
      <c r="R195" s="178">
        <f t="shared" si="17"/>
        <v>0</v>
      </c>
      <c r="S195" s="178">
        <v>0</v>
      </c>
      <c r="T195" s="179">
        <f t="shared" si="18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80" t="s">
        <v>170</v>
      </c>
      <c r="AT195" s="180" t="s">
        <v>166</v>
      </c>
      <c r="AU195" s="180" t="s">
        <v>143</v>
      </c>
      <c r="AY195" s="18" t="s">
        <v>164</v>
      </c>
      <c r="BE195" s="101">
        <f t="shared" si="19"/>
        <v>0</v>
      </c>
      <c r="BF195" s="101">
        <f t="shared" si="20"/>
        <v>0</v>
      </c>
      <c r="BG195" s="101">
        <f t="shared" si="21"/>
        <v>0</v>
      </c>
      <c r="BH195" s="101">
        <f t="shared" si="22"/>
        <v>0</v>
      </c>
      <c r="BI195" s="101">
        <f t="shared" si="23"/>
        <v>0</v>
      </c>
      <c r="BJ195" s="18" t="s">
        <v>143</v>
      </c>
      <c r="BK195" s="101">
        <f t="shared" si="24"/>
        <v>0</v>
      </c>
      <c r="BL195" s="18" t="s">
        <v>170</v>
      </c>
      <c r="BM195" s="180" t="s">
        <v>285</v>
      </c>
    </row>
    <row r="196" spans="1:65" s="2" customFormat="1" ht="44.25" customHeight="1">
      <c r="A196" s="35"/>
      <c r="B196" s="136"/>
      <c r="C196" s="168" t="s">
        <v>286</v>
      </c>
      <c r="D196" s="168" t="s">
        <v>166</v>
      </c>
      <c r="E196" s="169" t="s">
        <v>287</v>
      </c>
      <c r="F196" s="170" t="s">
        <v>288</v>
      </c>
      <c r="G196" s="171" t="s">
        <v>169</v>
      </c>
      <c r="H196" s="172">
        <v>46</v>
      </c>
      <c r="I196" s="173"/>
      <c r="J196" s="174">
        <f t="shared" si="15"/>
        <v>0</v>
      </c>
      <c r="K196" s="175"/>
      <c r="L196" s="36"/>
      <c r="M196" s="176" t="s">
        <v>1</v>
      </c>
      <c r="N196" s="177" t="s">
        <v>42</v>
      </c>
      <c r="O196" s="61"/>
      <c r="P196" s="178">
        <f t="shared" si="16"/>
        <v>0</v>
      </c>
      <c r="Q196" s="178">
        <v>4.8000000000000001E-4</v>
      </c>
      <c r="R196" s="178">
        <f t="shared" si="17"/>
        <v>2.2079999999999999E-2</v>
      </c>
      <c r="S196" s="178">
        <v>0</v>
      </c>
      <c r="T196" s="179">
        <f t="shared" si="18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0" t="s">
        <v>170</v>
      </c>
      <c r="AT196" s="180" t="s">
        <v>166</v>
      </c>
      <c r="AU196" s="180" t="s">
        <v>143</v>
      </c>
      <c r="AY196" s="18" t="s">
        <v>164</v>
      </c>
      <c r="BE196" s="101">
        <f t="shared" si="19"/>
        <v>0</v>
      </c>
      <c r="BF196" s="101">
        <f t="shared" si="20"/>
        <v>0</v>
      </c>
      <c r="BG196" s="101">
        <f t="shared" si="21"/>
        <v>0</v>
      </c>
      <c r="BH196" s="101">
        <f t="shared" si="22"/>
        <v>0</v>
      </c>
      <c r="BI196" s="101">
        <f t="shared" si="23"/>
        <v>0</v>
      </c>
      <c r="BJ196" s="18" t="s">
        <v>143</v>
      </c>
      <c r="BK196" s="101">
        <f t="shared" si="24"/>
        <v>0</v>
      </c>
      <c r="BL196" s="18" t="s">
        <v>170</v>
      </c>
      <c r="BM196" s="180" t="s">
        <v>289</v>
      </c>
    </row>
    <row r="197" spans="1:65" s="2" customFormat="1" ht="16.5" customHeight="1">
      <c r="A197" s="35"/>
      <c r="B197" s="136"/>
      <c r="C197" s="205" t="s">
        <v>274</v>
      </c>
      <c r="D197" s="205" t="s">
        <v>208</v>
      </c>
      <c r="E197" s="206" t="s">
        <v>290</v>
      </c>
      <c r="F197" s="207" t="s">
        <v>291</v>
      </c>
      <c r="G197" s="208" t="s">
        <v>169</v>
      </c>
      <c r="H197" s="209">
        <v>138</v>
      </c>
      <c r="I197" s="210"/>
      <c r="J197" s="211">
        <f t="shared" si="15"/>
        <v>0</v>
      </c>
      <c r="K197" s="212"/>
      <c r="L197" s="213"/>
      <c r="M197" s="214" t="s">
        <v>1</v>
      </c>
      <c r="N197" s="215" t="s">
        <v>42</v>
      </c>
      <c r="O197" s="61"/>
      <c r="P197" s="178">
        <f t="shared" si="16"/>
        <v>0</v>
      </c>
      <c r="Q197" s="178">
        <v>0</v>
      </c>
      <c r="R197" s="178">
        <f t="shared" si="17"/>
        <v>0</v>
      </c>
      <c r="S197" s="178">
        <v>0</v>
      </c>
      <c r="T197" s="179">
        <f t="shared" si="18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80" t="s">
        <v>195</v>
      </c>
      <c r="AT197" s="180" t="s">
        <v>208</v>
      </c>
      <c r="AU197" s="180" t="s">
        <v>143</v>
      </c>
      <c r="AY197" s="18" t="s">
        <v>164</v>
      </c>
      <c r="BE197" s="101">
        <f t="shared" si="19"/>
        <v>0</v>
      </c>
      <c r="BF197" s="101">
        <f t="shared" si="20"/>
        <v>0</v>
      </c>
      <c r="BG197" s="101">
        <f t="shared" si="21"/>
        <v>0</v>
      </c>
      <c r="BH197" s="101">
        <f t="shared" si="22"/>
        <v>0</v>
      </c>
      <c r="BI197" s="101">
        <f t="shared" si="23"/>
        <v>0</v>
      </c>
      <c r="BJ197" s="18" t="s">
        <v>143</v>
      </c>
      <c r="BK197" s="101">
        <f t="shared" si="24"/>
        <v>0</v>
      </c>
      <c r="BL197" s="18" t="s">
        <v>170</v>
      </c>
      <c r="BM197" s="180" t="s">
        <v>292</v>
      </c>
    </row>
    <row r="198" spans="1:65" s="14" customFormat="1" ht="12">
      <c r="B198" s="189"/>
      <c r="D198" s="182" t="s">
        <v>203</v>
      </c>
      <c r="E198" s="190" t="s">
        <v>1</v>
      </c>
      <c r="F198" s="191" t="s">
        <v>293</v>
      </c>
      <c r="H198" s="192">
        <v>138</v>
      </c>
      <c r="I198" s="193"/>
      <c r="L198" s="189"/>
      <c r="M198" s="194"/>
      <c r="N198" s="195"/>
      <c r="O198" s="195"/>
      <c r="P198" s="195"/>
      <c r="Q198" s="195"/>
      <c r="R198" s="195"/>
      <c r="S198" s="195"/>
      <c r="T198" s="196"/>
      <c r="AT198" s="190" t="s">
        <v>203</v>
      </c>
      <c r="AU198" s="190" t="s">
        <v>143</v>
      </c>
      <c r="AV198" s="14" t="s">
        <v>143</v>
      </c>
      <c r="AW198" s="14" t="s">
        <v>30</v>
      </c>
      <c r="AX198" s="14" t="s">
        <v>84</v>
      </c>
      <c r="AY198" s="190" t="s">
        <v>164</v>
      </c>
    </row>
    <row r="199" spans="1:65" s="2" customFormat="1" ht="16.5" customHeight="1">
      <c r="A199" s="35"/>
      <c r="B199" s="136"/>
      <c r="C199" s="205" t="s">
        <v>294</v>
      </c>
      <c r="D199" s="205" t="s">
        <v>208</v>
      </c>
      <c r="E199" s="206" t="s">
        <v>295</v>
      </c>
      <c r="F199" s="207" t="s">
        <v>296</v>
      </c>
      <c r="G199" s="208" t="s">
        <v>297</v>
      </c>
      <c r="H199" s="209">
        <v>2</v>
      </c>
      <c r="I199" s="210"/>
      <c r="J199" s="211">
        <f t="shared" ref="J199:J210" si="25">ROUND(I199*H199,2)</f>
        <v>0</v>
      </c>
      <c r="K199" s="212"/>
      <c r="L199" s="213"/>
      <c r="M199" s="214" t="s">
        <v>1</v>
      </c>
      <c r="N199" s="215" t="s">
        <v>42</v>
      </c>
      <c r="O199" s="61"/>
      <c r="P199" s="178">
        <f t="shared" ref="P199:P210" si="26">O199*H199</f>
        <v>0</v>
      </c>
      <c r="Q199" s="178">
        <v>0</v>
      </c>
      <c r="R199" s="178">
        <f t="shared" ref="R199:R210" si="27">Q199*H199</f>
        <v>0</v>
      </c>
      <c r="S199" s="178">
        <v>0</v>
      </c>
      <c r="T199" s="179">
        <f t="shared" ref="T199:T210" si="28"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80" t="s">
        <v>195</v>
      </c>
      <c r="AT199" s="180" t="s">
        <v>208</v>
      </c>
      <c r="AU199" s="180" t="s">
        <v>143</v>
      </c>
      <c r="AY199" s="18" t="s">
        <v>164</v>
      </c>
      <c r="BE199" s="101">
        <f t="shared" ref="BE199:BE210" si="29">IF(N199="základná",J199,0)</f>
        <v>0</v>
      </c>
      <c r="BF199" s="101">
        <f t="shared" ref="BF199:BF210" si="30">IF(N199="znížená",J199,0)</f>
        <v>0</v>
      </c>
      <c r="BG199" s="101">
        <f t="shared" ref="BG199:BG210" si="31">IF(N199="zákl. prenesená",J199,0)</f>
        <v>0</v>
      </c>
      <c r="BH199" s="101">
        <f t="shared" ref="BH199:BH210" si="32">IF(N199="zníž. prenesená",J199,0)</f>
        <v>0</v>
      </c>
      <c r="BI199" s="101">
        <f t="shared" ref="BI199:BI210" si="33">IF(N199="nulová",J199,0)</f>
        <v>0</v>
      </c>
      <c r="BJ199" s="18" t="s">
        <v>143</v>
      </c>
      <c r="BK199" s="101">
        <f t="shared" ref="BK199:BK210" si="34">ROUND(I199*H199,2)</f>
        <v>0</v>
      </c>
      <c r="BL199" s="18" t="s">
        <v>170</v>
      </c>
      <c r="BM199" s="180" t="s">
        <v>298</v>
      </c>
    </row>
    <row r="200" spans="1:65" s="2" customFormat="1" ht="33" customHeight="1">
      <c r="A200" s="35"/>
      <c r="B200" s="136"/>
      <c r="C200" s="168" t="s">
        <v>282</v>
      </c>
      <c r="D200" s="168" t="s">
        <v>166</v>
      </c>
      <c r="E200" s="169" t="s">
        <v>299</v>
      </c>
      <c r="F200" s="170" t="s">
        <v>300</v>
      </c>
      <c r="G200" s="171" t="s">
        <v>169</v>
      </c>
      <c r="H200" s="172">
        <v>3</v>
      </c>
      <c r="I200" s="173"/>
      <c r="J200" s="174">
        <f t="shared" si="25"/>
        <v>0</v>
      </c>
      <c r="K200" s="175"/>
      <c r="L200" s="36"/>
      <c r="M200" s="176" t="s">
        <v>1</v>
      </c>
      <c r="N200" s="177" t="s">
        <v>42</v>
      </c>
      <c r="O200" s="61"/>
      <c r="P200" s="178">
        <f t="shared" si="26"/>
        <v>0</v>
      </c>
      <c r="Q200" s="178">
        <v>1.23E-3</v>
      </c>
      <c r="R200" s="178">
        <f t="shared" si="27"/>
        <v>3.6899999999999997E-3</v>
      </c>
      <c r="S200" s="178">
        <v>0</v>
      </c>
      <c r="T200" s="179">
        <f t="shared" si="28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0" t="s">
        <v>170</v>
      </c>
      <c r="AT200" s="180" t="s">
        <v>166</v>
      </c>
      <c r="AU200" s="180" t="s">
        <v>143</v>
      </c>
      <c r="AY200" s="18" t="s">
        <v>164</v>
      </c>
      <c r="BE200" s="101">
        <f t="shared" si="29"/>
        <v>0</v>
      </c>
      <c r="BF200" s="101">
        <f t="shared" si="30"/>
        <v>0</v>
      </c>
      <c r="BG200" s="101">
        <f t="shared" si="31"/>
        <v>0</v>
      </c>
      <c r="BH200" s="101">
        <f t="shared" si="32"/>
        <v>0</v>
      </c>
      <c r="BI200" s="101">
        <f t="shared" si="33"/>
        <v>0</v>
      </c>
      <c r="BJ200" s="18" t="s">
        <v>143</v>
      </c>
      <c r="BK200" s="101">
        <f t="shared" si="34"/>
        <v>0</v>
      </c>
      <c r="BL200" s="18" t="s">
        <v>170</v>
      </c>
      <c r="BM200" s="180" t="s">
        <v>301</v>
      </c>
    </row>
    <row r="201" spans="1:65" s="2" customFormat="1" ht="33" customHeight="1">
      <c r="A201" s="35"/>
      <c r="B201" s="136"/>
      <c r="C201" s="168" t="s">
        <v>302</v>
      </c>
      <c r="D201" s="168" t="s">
        <v>166</v>
      </c>
      <c r="E201" s="169" t="s">
        <v>303</v>
      </c>
      <c r="F201" s="170" t="s">
        <v>304</v>
      </c>
      <c r="G201" s="171" t="s">
        <v>169</v>
      </c>
      <c r="H201" s="172">
        <v>1</v>
      </c>
      <c r="I201" s="173"/>
      <c r="J201" s="174">
        <f t="shared" si="25"/>
        <v>0</v>
      </c>
      <c r="K201" s="175"/>
      <c r="L201" s="36"/>
      <c r="M201" s="176" t="s">
        <v>1</v>
      </c>
      <c r="N201" s="177" t="s">
        <v>42</v>
      </c>
      <c r="O201" s="61"/>
      <c r="P201" s="178">
        <f t="shared" si="26"/>
        <v>0</v>
      </c>
      <c r="Q201" s="178">
        <v>1.23E-3</v>
      </c>
      <c r="R201" s="178">
        <f t="shared" si="27"/>
        <v>1.23E-3</v>
      </c>
      <c r="S201" s="178">
        <v>0</v>
      </c>
      <c r="T201" s="179">
        <f t="shared" si="28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80" t="s">
        <v>170</v>
      </c>
      <c r="AT201" s="180" t="s">
        <v>166</v>
      </c>
      <c r="AU201" s="180" t="s">
        <v>143</v>
      </c>
      <c r="AY201" s="18" t="s">
        <v>164</v>
      </c>
      <c r="BE201" s="101">
        <f t="shared" si="29"/>
        <v>0</v>
      </c>
      <c r="BF201" s="101">
        <f t="shared" si="30"/>
        <v>0</v>
      </c>
      <c r="BG201" s="101">
        <f t="shared" si="31"/>
        <v>0</v>
      </c>
      <c r="BH201" s="101">
        <f t="shared" si="32"/>
        <v>0</v>
      </c>
      <c r="BI201" s="101">
        <f t="shared" si="33"/>
        <v>0</v>
      </c>
      <c r="BJ201" s="18" t="s">
        <v>143</v>
      </c>
      <c r="BK201" s="101">
        <f t="shared" si="34"/>
        <v>0</v>
      </c>
      <c r="BL201" s="18" t="s">
        <v>170</v>
      </c>
      <c r="BM201" s="180" t="s">
        <v>305</v>
      </c>
    </row>
    <row r="202" spans="1:65" s="2" customFormat="1" ht="33" customHeight="1">
      <c r="A202" s="35"/>
      <c r="B202" s="136"/>
      <c r="C202" s="168" t="s">
        <v>285</v>
      </c>
      <c r="D202" s="168" t="s">
        <v>166</v>
      </c>
      <c r="E202" s="169" t="s">
        <v>306</v>
      </c>
      <c r="F202" s="170" t="s">
        <v>307</v>
      </c>
      <c r="G202" s="171" t="s">
        <v>169</v>
      </c>
      <c r="H202" s="172">
        <v>3</v>
      </c>
      <c r="I202" s="173"/>
      <c r="J202" s="174">
        <f t="shared" si="25"/>
        <v>0</v>
      </c>
      <c r="K202" s="175"/>
      <c r="L202" s="36"/>
      <c r="M202" s="176" t="s">
        <v>1</v>
      </c>
      <c r="N202" s="177" t="s">
        <v>42</v>
      </c>
      <c r="O202" s="61"/>
      <c r="P202" s="178">
        <f t="shared" si="26"/>
        <v>0</v>
      </c>
      <c r="Q202" s="178">
        <v>1.23E-3</v>
      </c>
      <c r="R202" s="178">
        <f t="shared" si="27"/>
        <v>3.6899999999999997E-3</v>
      </c>
      <c r="S202" s="178">
        <v>0</v>
      </c>
      <c r="T202" s="179">
        <f t="shared" si="28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80" t="s">
        <v>170</v>
      </c>
      <c r="AT202" s="180" t="s">
        <v>166</v>
      </c>
      <c r="AU202" s="180" t="s">
        <v>143</v>
      </c>
      <c r="AY202" s="18" t="s">
        <v>164</v>
      </c>
      <c r="BE202" s="101">
        <f t="shared" si="29"/>
        <v>0</v>
      </c>
      <c r="BF202" s="101">
        <f t="shared" si="30"/>
        <v>0</v>
      </c>
      <c r="BG202" s="101">
        <f t="shared" si="31"/>
        <v>0</v>
      </c>
      <c r="BH202" s="101">
        <f t="shared" si="32"/>
        <v>0</v>
      </c>
      <c r="BI202" s="101">
        <f t="shared" si="33"/>
        <v>0</v>
      </c>
      <c r="BJ202" s="18" t="s">
        <v>143</v>
      </c>
      <c r="BK202" s="101">
        <f t="shared" si="34"/>
        <v>0</v>
      </c>
      <c r="BL202" s="18" t="s">
        <v>170</v>
      </c>
      <c r="BM202" s="180" t="s">
        <v>308</v>
      </c>
    </row>
    <row r="203" spans="1:65" s="2" customFormat="1" ht="16.5" customHeight="1">
      <c r="A203" s="35"/>
      <c r="B203" s="136"/>
      <c r="C203" s="168" t="s">
        <v>309</v>
      </c>
      <c r="D203" s="168" t="s">
        <v>166</v>
      </c>
      <c r="E203" s="169" t="s">
        <v>310</v>
      </c>
      <c r="F203" s="170" t="s">
        <v>311</v>
      </c>
      <c r="G203" s="171" t="s">
        <v>174</v>
      </c>
      <c r="H203" s="172">
        <v>1409</v>
      </c>
      <c r="I203" s="173"/>
      <c r="J203" s="174">
        <f t="shared" si="25"/>
        <v>0</v>
      </c>
      <c r="K203" s="175"/>
      <c r="L203" s="36"/>
      <c r="M203" s="176" t="s">
        <v>1</v>
      </c>
      <c r="N203" s="177" t="s">
        <v>42</v>
      </c>
      <c r="O203" s="61"/>
      <c r="P203" s="178">
        <f t="shared" si="26"/>
        <v>0</v>
      </c>
      <c r="Q203" s="178">
        <v>0</v>
      </c>
      <c r="R203" s="178">
        <f t="shared" si="27"/>
        <v>0</v>
      </c>
      <c r="S203" s="178">
        <v>0</v>
      </c>
      <c r="T203" s="179">
        <f t="shared" si="28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80" t="s">
        <v>170</v>
      </c>
      <c r="AT203" s="180" t="s">
        <v>166</v>
      </c>
      <c r="AU203" s="180" t="s">
        <v>143</v>
      </c>
      <c r="AY203" s="18" t="s">
        <v>164</v>
      </c>
      <c r="BE203" s="101">
        <f t="shared" si="29"/>
        <v>0</v>
      </c>
      <c r="BF203" s="101">
        <f t="shared" si="30"/>
        <v>0</v>
      </c>
      <c r="BG203" s="101">
        <f t="shared" si="31"/>
        <v>0</v>
      </c>
      <c r="BH203" s="101">
        <f t="shared" si="32"/>
        <v>0</v>
      </c>
      <c r="BI203" s="101">
        <f t="shared" si="33"/>
        <v>0</v>
      </c>
      <c r="BJ203" s="18" t="s">
        <v>143</v>
      </c>
      <c r="BK203" s="101">
        <f t="shared" si="34"/>
        <v>0</v>
      </c>
      <c r="BL203" s="18" t="s">
        <v>170</v>
      </c>
      <c r="BM203" s="180" t="s">
        <v>312</v>
      </c>
    </row>
    <row r="204" spans="1:65" s="2" customFormat="1" ht="21.75" customHeight="1">
      <c r="A204" s="35"/>
      <c r="B204" s="136"/>
      <c r="C204" s="168" t="s">
        <v>289</v>
      </c>
      <c r="D204" s="168" t="s">
        <v>166</v>
      </c>
      <c r="E204" s="169" t="s">
        <v>313</v>
      </c>
      <c r="F204" s="170" t="s">
        <v>314</v>
      </c>
      <c r="G204" s="171" t="s">
        <v>174</v>
      </c>
      <c r="H204" s="172">
        <v>198</v>
      </c>
      <c r="I204" s="173"/>
      <c r="J204" s="174">
        <f t="shared" si="25"/>
        <v>0</v>
      </c>
      <c r="K204" s="175"/>
      <c r="L204" s="36"/>
      <c r="M204" s="176" t="s">
        <v>1</v>
      </c>
      <c r="N204" s="177" t="s">
        <v>42</v>
      </c>
      <c r="O204" s="61"/>
      <c r="P204" s="178">
        <f t="shared" si="26"/>
        <v>0</v>
      </c>
      <c r="Q204" s="178">
        <v>0</v>
      </c>
      <c r="R204" s="178">
        <f t="shared" si="27"/>
        <v>0</v>
      </c>
      <c r="S204" s="178">
        <v>0</v>
      </c>
      <c r="T204" s="179">
        <f t="shared" si="28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0" t="s">
        <v>170</v>
      </c>
      <c r="AT204" s="180" t="s">
        <v>166</v>
      </c>
      <c r="AU204" s="180" t="s">
        <v>143</v>
      </c>
      <c r="AY204" s="18" t="s">
        <v>164</v>
      </c>
      <c r="BE204" s="101">
        <f t="shared" si="29"/>
        <v>0</v>
      </c>
      <c r="BF204" s="101">
        <f t="shared" si="30"/>
        <v>0</v>
      </c>
      <c r="BG204" s="101">
        <f t="shared" si="31"/>
        <v>0</v>
      </c>
      <c r="BH204" s="101">
        <f t="shared" si="32"/>
        <v>0</v>
      </c>
      <c r="BI204" s="101">
        <f t="shared" si="33"/>
        <v>0</v>
      </c>
      <c r="BJ204" s="18" t="s">
        <v>143</v>
      </c>
      <c r="BK204" s="101">
        <f t="shared" si="34"/>
        <v>0</v>
      </c>
      <c r="BL204" s="18" t="s">
        <v>170</v>
      </c>
      <c r="BM204" s="180" t="s">
        <v>315</v>
      </c>
    </row>
    <row r="205" spans="1:65" s="2" customFormat="1" ht="16.5" customHeight="1">
      <c r="A205" s="35"/>
      <c r="B205" s="136"/>
      <c r="C205" s="205" t="s">
        <v>316</v>
      </c>
      <c r="D205" s="205" t="s">
        <v>208</v>
      </c>
      <c r="E205" s="206" t="s">
        <v>317</v>
      </c>
      <c r="F205" s="207" t="s">
        <v>318</v>
      </c>
      <c r="G205" s="208" t="s">
        <v>186</v>
      </c>
      <c r="H205" s="209">
        <v>10.8</v>
      </c>
      <c r="I205" s="210"/>
      <c r="J205" s="211">
        <f t="shared" si="25"/>
        <v>0</v>
      </c>
      <c r="K205" s="212"/>
      <c r="L205" s="213"/>
      <c r="M205" s="214" t="s">
        <v>1</v>
      </c>
      <c r="N205" s="215" t="s">
        <v>42</v>
      </c>
      <c r="O205" s="61"/>
      <c r="P205" s="178">
        <f t="shared" si="26"/>
        <v>0</v>
      </c>
      <c r="Q205" s="178">
        <v>0</v>
      </c>
      <c r="R205" s="178">
        <f t="shared" si="27"/>
        <v>0</v>
      </c>
      <c r="S205" s="178">
        <v>0</v>
      </c>
      <c r="T205" s="179">
        <f t="shared" si="28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80" t="s">
        <v>195</v>
      </c>
      <c r="AT205" s="180" t="s">
        <v>208</v>
      </c>
      <c r="AU205" s="180" t="s">
        <v>143</v>
      </c>
      <c r="AY205" s="18" t="s">
        <v>164</v>
      </c>
      <c r="BE205" s="101">
        <f t="shared" si="29"/>
        <v>0</v>
      </c>
      <c r="BF205" s="101">
        <f t="shared" si="30"/>
        <v>0</v>
      </c>
      <c r="BG205" s="101">
        <f t="shared" si="31"/>
        <v>0</v>
      </c>
      <c r="BH205" s="101">
        <f t="shared" si="32"/>
        <v>0</v>
      </c>
      <c r="BI205" s="101">
        <f t="shared" si="33"/>
        <v>0</v>
      </c>
      <c r="BJ205" s="18" t="s">
        <v>143</v>
      </c>
      <c r="BK205" s="101">
        <f t="shared" si="34"/>
        <v>0</v>
      </c>
      <c r="BL205" s="18" t="s">
        <v>170</v>
      </c>
      <c r="BM205" s="180" t="s">
        <v>319</v>
      </c>
    </row>
    <row r="206" spans="1:65" s="2" customFormat="1" ht="21.75" customHeight="1">
      <c r="A206" s="35"/>
      <c r="B206" s="136"/>
      <c r="C206" s="168" t="s">
        <v>292</v>
      </c>
      <c r="D206" s="168" t="s">
        <v>166</v>
      </c>
      <c r="E206" s="169" t="s">
        <v>320</v>
      </c>
      <c r="F206" s="170" t="s">
        <v>321</v>
      </c>
      <c r="G206" s="171" t="s">
        <v>322</v>
      </c>
      <c r="H206" s="172">
        <v>1</v>
      </c>
      <c r="I206" s="173"/>
      <c r="J206" s="174">
        <f t="shared" si="25"/>
        <v>0</v>
      </c>
      <c r="K206" s="175"/>
      <c r="L206" s="36"/>
      <c r="M206" s="176" t="s">
        <v>1</v>
      </c>
      <c r="N206" s="177" t="s">
        <v>42</v>
      </c>
      <c r="O206" s="61"/>
      <c r="P206" s="178">
        <f t="shared" si="26"/>
        <v>0</v>
      </c>
      <c r="Q206" s="178">
        <v>0</v>
      </c>
      <c r="R206" s="178">
        <f t="shared" si="27"/>
        <v>0</v>
      </c>
      <c r="S206" s="178">
        <v>0</v>
      </c>
      <c r="T206" s="179">
        <f t="shared" si="28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80" t="s">
        <v>170</v>
      </c>
      <c r="AT206" s="180" t="s">
        <v>166</v>
      </c>
      <c r="AU206" s="180" t="s">
        <v>143</v>
      </c>
      <c r="AY206" s="18" t="s">
        <v>164</v>
      </c>
      <c r="BE206" s="101">
        <f t="shared" si="29"/>
        <v>0</v>
      </c>
      <c r="BF206" s="101">
        <f t="shared" si="30"/>
        <v>0</v>
      </c>
      <c r="BG206" s="101">
        <f t="shared" si="31"/>
        <v>0</v>
      </c>
      <c r="BH206" s="101">
        <f t="shared" si="32"/>
        <v>0</v>
      </c>
      <c r="BI206" s="101">
        <f t="shared" si="33"/>
        <v>0</v>
      </c>
      <c r="BJ206" s="18" t="s">
        <v>143</v>
      </c>
      <c r="BK206" s="101">
        <f t="shared" si="34"/>
        <v>0</v>
      </c>
      <c r="BL206" s="18" t="s">
        <v>170</v>
      </c>
      <c r="BM206" s="180" t="s">
        <v>323</v>
      </c>
    </row>
    <row r="207" spans="1:65" s="2" customFormat="1" ht="44.25" customHeight="1">
      <c r="A207" s="35"/>
      <c r="B207" s="136"/>
      <c r="C207" s="168" t="s">
        <v>324</v>
      </c>
      <c r="D207" s="168" t="s">
        <v>166</v>
      </c>
      <c r="E207" s="169" t="s">
        <v>325</v>
      </c>
      <c r="F207" s="170" t="s">
        <v>326</v>
      </c>
      <c r="G207" s="171" t="s">
        <v>174</v>
      </c>
      <c r="H207" s="172">
        <v>12327</v>
      </c>
      <c r="I207" s="173"/>
      <c r="J207" s="174">
        <f t="shared" si="25"/>
        <v>0</v>
      </c>
      <c r="K207" s="175"/>
      <c r="L207" s="36"/>
      <c r="M207" s="176" t="s">
        <v>1</v>
      </c>
      <c r="N207" s="177" t="s">
        <v>42</v>
      </c>
      <c r="O207" s="61"/>
      <c r="P207" s="178">
        <f t="shared" si="26"/>
        <v>0</v>
      </c>
      <c r="Q207" s="178">
        <v>0</v>
      </c>
      <c r="R207" s="178">
        <f t="shared" si="27"/>
        <v>0</v>
      </c>
      <c r="S207" s="178">
        <v>0</v>
      </c>
      <c r="T207" s="179">
        <f t="shared" si="28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80" t="s">
        <v>170</v>
      </c>
      <c r="AT207" s="180" t="s">
        <v>166</v>
      </c>
      <c r="AU207" s="180" t="s">
        <v>143</v>
      </c>
      <c r="AY207" s="18" t="s">
        <v>164</v>
      </c>
      <c r="BE207" s="101">
        <f t="shared" si="29"/>
        <v>0</v>
      </c>
      <c r="BF207" s="101">
        <f t="shared" si="30"/>
        <v>0</v>
      </c>
      <c r="BG207" s="101">
        <f t="shared" si="31"/>
        <v>0</v>
      </c>
      <c r="BH207" s="101">
        <f t="shared" si="32"/>
        <v>0</v>
      </c>
      <c r="BI207" s="101">
        <f t="shared" si="33"/>
        <v>0</v>
      </c>
      <c r="BJ207" s="18" t="s">
        <v>143</v>
      </c>
      <c r="BK207" s="101">
        <f t="shared" si="34"/>
        <v>0</v>
      </c>
      <c r="BL207" s="18" t="s">
        <v>170</v>
      </c>
      <c r="BM207" s="180" t="s">
        <v>327</v>
      </c>
    </row>
    <row r="208" spans="1:65" s="2" customFormat="1" ht="21.75" customHeight="1">
      <c r="A208" s="35"/>
      <c r="B208" s="136"/>
      <c r="C208" s="168" t="s">
        <v>298</v>
      </c>
      <c r="D208" s="168" t="s">
        <v>166</v>
      </c>
      <c r="E208" s="169" t="s">
        <v>328</v>
      </c>
      <c r="F208" s="170" t="s">
        <v>329</v>
      </c>
      <c r="G208" s="171" t="s">
        <v>174</v>
      </c>
      <c r="H208" s="172">
        <v>12327</v>
      </c>
      <c r="I208" s="173"/>
      <c r="J208" s="174">
        <f t="shared" si="25"/>
        <v>0</v>
      </c>
      <c r="K208" s="175"/>
      <c r="L208" s="36"/>
      <c r="M208" s="176" t="s">
        <v>1</v>
      </c>
      <c r="N208" s="177" t="s">
        <v>42</v>
      </c>
      <c r="O208" s="61"/>
      <c r="P208" s="178">
        <f t="shared" si="26"/>
        <v>0</v>
      </c>
      <c r="Q208" s="178">
        <v>0</v>
      </c>
      <c r="R208" s="178">
        <f t="shared" si="27"/>
        <v>0</v>
      </c>
      <c r="S208" s="178">
        <v>0</v>
      </c>
      <c r="T208" s="179">
        <f t="shared" si="28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0" t="s">
        <v>170</v>
      </c>
      <c r="AT208" s="180" t="s">
        <v>166</v>
      </c>
      <c r="AU208" s="180" t="s">
        <v>143</v>
      </c>
      <c r="AY208" s="18" t="s">
        <v>164</v>
      </c>
      <c r="BE208" s="101">
        <f t="shared" si="29"/>
        <v>0</v>
      </c>
      <c r="BF208" s="101">
        <f t="shared" si="30"/>
        <v>0</v>
      </c>
      <c r="BG208" s="101">
        <f t="shared" si="31"/>
        <v>0</v>
      </c>
      <c r="BH208" s="101">
        <f t="shared" si="32"/>
        <v>0</v>
      </c>
      <c r="BI208" s="101">
        <f t="shared" si="33"/>
        <v>0</v>
      </c>
      <c r="BJ208" s="18" t="s">
        <v>143</v>
      </c>
      <c r="BK208" s="101">
        <f t="shared" si="34"/>
        <v>0</v>
      </c>
      <c r="BL208" s="18" t="s">
        <v>170</v>
      </c>
      <c r="BM208" s="180" t="s">
        <v>330</v>
      </c>
    </row>
    <row r="209" spans="1:65" s="2" customFormat="1" ht="21.75" customHeight="1">
      <c r="A209" s="35"/>
      <c r="B209" s="136"/>
      <c r="C209" s="168" t="s">
        <v>331</v>
      </c>
      <c r="D209" s="168" t="s">
        <v>166</v>
      </c>
      <c r="E209" s="169" t="s">
        <v>332</v>
      </c>
      <c r="F209" s="170" t="s">
        <v>333</v>
      </c>
      <c r="G209" s="171" t="s">
        <v>174</v>
      </c>
      <c r="H209" s="172">
        <v>12327</v>
      </c>
      <c r="I209" s="173"/>
      <c r="J209" s="174">
        <f t="shared" si="25"/>
        <v>0</v>
      </c>
      <c r="K209" s="175"/>
      <c r="L209" s="36"/>
      <c r="M209" s="176" t="s">
        <v>1</v>
      </c>
      <c r="N209" s="177" t="s">
        <v>42</v>
      </c>
      <c r="O209" s="61"/>
      <c r="P209" s="178">
        <f t="shared" si="26"/>
        <v>0</v>
      </c>
      <c r="Q209" s="178">
        <v>0</v>
      </c>
      <c r="R209" s="178">
        <f t="shared" si="27"/>
        <v>0</v>
      </c>
      <c r="S209" s="178">
        <v>0</v>
      </c>
      <c r="T209" s="179">
        <f t="shared" si="28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80" t="s">
        <v>170</v>
      </c>
      <c r="AT209" s="180" t="s">
        <v>166</v>
      </c>
      <c r="AU209" s="180" t="s">
        <v>143</v>
      </c>
      <c r="AY209" s="18" t="s">
        <v>164</v>
      </c>
      <c r="BE209" s="101">
        <f t="shared" si="29"/>
        <v>0</v>
      </c>
      <c r="BF209" s="101">
        <f t="shared" si="30"/>
        <v>0</v>
      </c>
      <c r="BG209" s="101">
        <f t="shared" si="31"/>
        <v>0</v>
      </c>
      <c r="BH209" s="101">
        <f t="shared" si="32"/>
        <v>0</v>
      </c>
      <c r="BI209" s="101">
        <f t="shared" si="33"/>
        <v>0</v>
      </c>
      <c r="BJ209" s="18" t="s">
        <v>143</v>
      </c>
      <c r="BK209" s="101">
        <f t="shared" si="34"/>
        <v>0</v>
      </c>
      <c r="BL209" s="18" t="s">
        <v>170</v>
      </c>
      <c r="BM209" s="180" t="s">
        <v>334</v>
      </c>
    </row>
    <row r="210" spans="1:65" s="2" customFormat="1" ht="21.75" customHeight="1">
      <c r="A210" s="35"/>
      <c r="B210" s="136"/>
      <c r="C210" s="168" t="s">
        <v>315</v>
      </c>
      <c r="D210" s="168" t="s">
        <v>166</v>
      </c>
      <c r="E210" s="169" t="s">
        <v>335</v>
      </c>
      <c r="F210" s="170" t="s">
        <v>336</v>
      </c>
      <c r="G210" s="171" t="s">
        <v>186</v>
      </c>
      <c r="H210" s="172">
        <v>68.36</v>
      </c>
      <c r="I210" s="173"/>
      <c r="J210" s="174">
        <f t="shared" si="25"/>
        <v>0</v>
      </c>
      <c r="K210" s="175"/>
      <c r="L210" s="36"/>
      <c r="M210" s="176" t="s">
        <v>1</v>
      </c>
      <c r="N210" s="177" t="s">
        <v>42</v>
      </c>
      <c r="O210" s="61"/>
      <c r="P210" s="178">
        <f t="shared" si="26"/>
        <v>0</v>
      </c>
      <c r="Q210" s="178">
        <v>0</v>
      </c>
      <c r="R210" s="178">
        <f t="shared" si="27"/>
        <v>0</v>
      </c>
      <c r="S210" s="178">
        <v>0</v>
      </c>
      <c r="T210" s="179">
        <f t="shared" si="28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80" t="s">
        <v>170</v>
      </c>
      <c r="AT210" s="180" t="s">
        <v>166</v>
      </c>
      <c r="AU210" s="180" t="s">
        <v>143</v>
      </c>
      <c r="AY210" s="18" t="s">
        <v>164</v>
      </c>
      <c r="BE210" s="101">
        <f t="shared" si="29"/>
        <v>0</v>
      </c>
      <c r="BF210" s="101">
        <f t="shared" si="30"/>
        <v>0</v>
      </c>
      <c r="BG210" s="101">
        <f t="shared" si="31"/>
        <v>0</v>
      </c>
      <c r="BH210" s="101">
        <f t="shared" si="32"/>
        <v>0</v>
      </c>
      <c r="BI210" s="101">
        <f t="shared" si="33"/>
        <v>0</v>
      </c>
      <c r="BJ210" s="18" t="s">
        <v>143</v>
      </c>
      <c r="BK210" s="101">
        <f t="shared" si="34"/>
        <v>0</v>
      </c>
      <c r="BL210" s="18" t="s">
        <v>170</v>
      </c>
      <c r="BM210" s="180" t="s">
        <v>337</v>
      </c>
    </row>
    <row r="211" spans="1:65" s="14" customFormat="1" ht="12">
      <c r="B211" s="189"/>
      <c r="D211" s="182" t="s">
        <v>203</v>
      </c>
      <c r="E211" s="190" t="s">
        <v>1</v>
      </c>
      <c r="F211" s="191" t="s">
        <v>219</v>
      </c>
      <c r="H211" s="192">
        <v>12</v>
      </c>
      <c r="I211" s="193"/>
      <c r="L211" s="189"/>
      <c r="M211" s="194"/>
      <c r="N211" s="195"/>
      <c r="O211" s="195"/>
      <c r="P211" s="195"/>
      <c r="Q211" s="195"/>
      <c r="R211" s="195"/>
      <c r="S211" s="195"/>
      <c r="T211" s="196"/>
      <c r="AT211" s="190" t="s">
        <v>203</v>
      </c>
      <c r="AU211" s="190" t="s">
        <v>143</v>
      </c>
      <c r="AV211" s="14" t="s">
        <v>143</v>
      </c>
      <c r="AW211" s="14" t="s">
        <v>30</v>
      </c>
      <c r="AX211" s="14" t="s">
        <v>76</v>
      </c>
      <c r="AY211" s="190" t="s">
        <v>164</v>
      </c>
    </row>
    <row r="212" spans="1:65" s="13" customFormat="1" ht="12">
      <c r="B212" s="181"/>
      <c r="D212" s="182" t="s">
        <v>203</v>
      </c>
      <c r="E212" s="183" t="s">
        <v>1</v>
      </c>
      <c r="F212" s="184" t="s">
        <v>338</v>
      </c>
      <c r="H212" s="183" t="s">
        <v>1</v>
      </c>
      <c r="I212" s="185"/>
      <c r="L212" s="181"/>
      <c r="M212" s="186"/>
      <c r="N212" s="187"/>
      <c r="O212" s="187"/>
      <c r="P212" s="187"/>
      <c r="Q212" s="187"/>
      <c r="R212" s="187"/>
      <c r="S212" s="187"/>
      <c r="T212" s="188"/>
      <c r="AT212" s="183" t="s">
        <v>203</v>
      </c>
      <c r="AU212" s="183" t="s">
        <v>143</v>
      </c>
      <c r="AV212" s="13" t="s">
        <v>84</v>
      </c>
      <c r="AW212" s="13" t="s">
        <v>30</v>
      </c>
      <c r="AX212" s="13" t="s">
        <v>76</v>
      </c>
      <c r="AY212" s="183" t="s">
        <v>164</v>
      </c>
    </row>
    <row r="213" spans="1:65" s="14" customFormat="1" ht="12">
      <c r="B213" s="189"/>
      <c r="D213" s="182" t="s">
        <v>203</v>
      </c>
      <c r="E213" s="190" t="s">
        <v>1</v>
      </c>
      <c r="F213" s="191" t="s">
        <v>339</v>
      </c>
      <c r="H213" s="192">
        <v>56.36</v>
      </c>
      <c r="I213" s="193"/>
      <c r="L213" s="189"/>
      <c r="M213" s="194"/>
      <c r="N213" s="195"/>
      <c r="O213" s="195"/>
      <c r="P213" s="195"/>
      <c r="Q213" s="195"/>
      <c r="R213" s="195"/>
      <c r="S213" s="195"/>
      <c r="T213" s="196"/>
      <c r="AT213" s="190" t="s">
        <v>203</v>
      </c>
      <c r="AU213" s="190" t="s">
        <v>143</v>
      </c>
      <c r="AV213" s="14" t="s">
        <v>143</v>
      </c>
      <c r="AW213" s="14" t="s">
        <v>30</v>
      </c>
      <c r="AX213" s="14" t="s">
        <v>76</v>
      </c>
      <c r="AY213" s="190" t="s">
        <v>164</v>
      </c>
    </row>
    <row r="214" spans="1:65" s="15" customFormat="1" ht="12">
      <c r="B214" s="197"/>
      <c r="D214" s="182" t="s">
        <v>203</v>
      </c>
      <c r="E214" s="198" t="s">
        <v>1</v>
      </c>
      <c r="F214" s="199" t="s">
        <v>206</v>
      </c>
      <c r="H214" s="200">
        <v>68.36</v>
      </c>
      <c r="I214" s="201"/>
      <c r="L214" s="197"/>
      <c r="M214" s="202"/>
      <c r="N214" s="203"/>
      <c r="O214" s="203"/>
      <c r="P214" s="203"/>
      <c r="Q214" s="203"/>
      <c r="R214" s="203"/>
      <c r="S214" s="203"/>
      <c r="T214" s="204"/>
      <c r="AT214" s="198" t="s">
        <v>203</v>
      </c>
      <c r="AU214" s="198" t="s">
        <v>143</v>
      </c>
      <c r="AV214" s="15" t="s">
        <v>170</v>
      </c>
      <c r="AW214" s="15" t="s">
        <v>30</v>
      </c>
      <c r="AX214" s="15" t="s">
        <v>84</v>
      </c>
      <c r="AY214" s="198" t="s">
        <v>164</v>
      </c>
    </row>
    <row r="215" spans="1:65" s="2" customFormat="1" ht="21.75" customHeight="1">
      <c r="A215" s="35"/>
      <c r="B215" s="136"/>
      <c r="C215" s="205" t="s">
        <v>340</v>
      </c>
      <c r="D215" s="205" t="s">
        <v>208</v>
      </c>
      <c r="E215" s="206" t="s">
        <v>341</v>
      </c>
      <c r="F215" s="207" t="s">
        <v>342</v>
      </c>
      <c r="G215" s="208" t="s">
        <v>186</v>
      </c>
      <c r="H215" s="209">
        <v>68.36</v>
      </c>
      <c r="I215" s="210"/>
      <c r="J215" s="211">
        <f>ROUND(I215*H215,2)</f>
        <v>0</v>
      </c>
      <c r="K215" s="212"/>
      <c r="L215" s="213"/>
      <c r="M215" s="214" t="s">
        <v>1</v>
      </c>
      <c r="N215" s="215" t="s">
        <v>42</v>
      </c>
      <c r="O215" s="61"/>
      <c r="P215" s="178">
        <f>O215*H215</f>
        <v>0</v>
      </c>
      <c r="Q215" s="178">
        <v>0</v>
      </c>
      <c r="R215" s="178">
        <f>Q215*H215</f>
        <v>0</v>
      </c>
      <c r="S215" s="178">
        <v>0</v>
      </c>
      <c r="T215" s="17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80" t="s">
        <v>195</v>
      </c>
      <c r="AT215" s="180" t="s">
        <v>208</v>
      </c>
      <c r="AU215" s="180" t="s">
        <v>143</v>
      </c>
      <c r="AY215" s="18" t="s">
        <v>164</v>
      </c>
      <c r="BE215" s="101">
        <f>IF(N215="základná",J215,0)</f>
        <v>0</v>
      </c>
      <c r="BF215" s="101">
        <f>IF(N215="znížená",J215,0)</f>
        <v>0</v>
      </c>
      <c r="BG215" s="101">
        <f>IF(N215="zákl. prenesená",J215,0)</f>
        <v>0</v>
      </c>
      <c r="BH215" s="101">
        <f>IF(N215="zníž. prenesená",J215,0)</f>
        <v>0</v>
      </c>
      <c r="BI215" s="101">
        <f>IF(N215="nulová",J215,0)</f>
        <v>0</v>
      </c>
      <c r="BJ215" s="18" t="s">
        <v>143</v>
      </c>
      <c r="BK215" s="101">
        <f>ROUND(I215*H215,2)</f>
        <v>0</v>
      </c>
      <c r="BL215" s="18" t="s">
        <v>170</v>
      </c>
      <c r="BM215" s="180" t="s">
        <v>343</v>
      </c>
    </row>
    <row r="216" spans="1:65" s="2" customFormat="1" ht="16.5" customHeight="1">
      <c r="A216" s="35"/>
      <c r="B216" s="136"/>
      <c r="C216" s="168" t="s">
        <v>319</v>
      </c>
      <c r="D216" s="168" t="s">
        <v>166</v>
      </c>
      <c r="E216" s="169" t="s">
        <v>344</v>
      </c>
      <c r="F216" s="170" t="s">
        <v>345</v>
      </c>
      <c r="G216" s="171" t="s">
        <v>174</v>
      </c>
      <c r="H216" s="172">
        <v>222</v>
      </c>
      <c r="I216" s="173"/>
      <c r="J216" s="174">
        <f>ROUND(I216*H216,2)</f>
        <v>0</v>
      </c>
      <c r="K216" s="175"/>
      <c r="L216" s="36"/>
      <c r="M216" s="176" t="s">
        <v>1</v>
      </c>
      <c r="N216" s="177" t="s">
        <v>42</v>
      </c>
      <c r="O216" s="61"/>
      <c r="P216" s="178">
        <f>O216*H216</f>
        <v>0</v>
      </c>
      <c r="Q216" s="178">
        <v>0</v>
      </c>
      <c r="R216" s="178">
        <f>Q216*H216</f>
        <v>0</v>
      </c>
      <c r="S216" s="178">
        <v>0</v>
      </c>
      <c r="T216" s="17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80" t="s">
        <v>170</v>
      </c>
      <c r="AT216" s="180" t="s">
        <v>166</v>
      </c>
      <c r="AU216" s="180" t="s">
        <v>143</v>
      </c>
      <c r="AY216" s="18" t="s">
        <v>164</v>
      </c>
      <c r="BE216" s="101">
        <f>IF(N216="základná",J216,0)</f>
        <v>0</v>
      </c>
      <c r="BF216" s="101">
        <f>IF(N216="znížená",J216,0)</f>
        <v>0</v>
      </c>
      <c r="BG216" s="101">
        <f>IF(N216="zákl. prenesená",J216,0)</f>
        <v>0</v>
      </c>
      <c r="BH216" s="101">
        <f>IF(N216="zníž. prenesená",J216,0)</f>
        <v>0</v>
      </c>
      <c r="BI216" s="101">
        <f>IF(N216="nulová",J216,0)</f>
        <v>0</v>
      </c>
      <c r="BJ216" s="18" t="s">
        <v>143</v>
      </c>
      <c r="BK216" s="101">
        <f>ROUND(I216*H216,2)</f>
        <v>0</v>
      </c>
      <c r="BL216" s="18" t="s">
        <v>170</v>
      </c>
      <c r="BM216" s="180" t="s">
        <v>346</v>
      </c>
    </row>
    <row r="217" spans="1:65" s="14" customFormat="1" ht="12">
      <c r="B217" s="189"/>
      <c r="D217" s="182" t="s">
        <v>203</v>
      </c>
      <c r="E217" s="190" t="s">
        <v>1</v>
      </c>
      <c r="F217" s="191" t="s">
        <v>347</v>
      </c>
      <c r="H217" s="192">
        <v>198</v>
      </c>
      <c r="I217" s="193"/>
      <c r="L217" s="189"/>
      <c r="M217" s="194"/>
      <c r="N217" s="195"/>
      <c r="O217" s="195"/>
      <c r="P217" s="195"/>
      <c r="Q217" s="195"/>
      <c r="R217" s="195"/>
      <c r="S217" s="195"/>
      <c r="T217" s="196"/>
      <c r="AT217" s="190" t="s">
        <v>203</v>
      </c>
      <c r="AU217" s="190" t="s">
        <v>143</v>
      </c>
      <c r="AV217" s="14" t="s">
        <v>143</v>
      </c>
      <c r="AW217" s="14" t="s">
        <v>30</v>
      </c>
      <c r="AX217" s="14" t="s">
        <v>76</v>
      </c>
      <c r="AY217" s="190" t="s">
        <v>164</v>
      </c>
    </row>
    <row r="218" spans="1:65" s="13" customFormat="1" ht="12">
      <c r="B218" s="181"/>
      <c r="D218" s="182" t="s">
        <v>203</v>
      </c>
      <c r="E218" s="183" t="s">
        <v>1</v>
      </c>
      <c r="F218" s="184" t="s">
        <v>254</v>
      </c>
      <c r="H218" s="183" t="s">
        <v>1</v>
      </c>
      <c r="I218" s="185"/>
      <c r="L218" s="181"/>
      <c r="M218" s="186"/>
      <c r="N218" s="187"/>
      <c r="O218" s="187"/>
      <c r="P218" s="187"/>
      <c r="Q218" s="187"/>
      <c r="R218" s="187"/>
      <c r="S218" s="187"/>
      <c r="T218" s="188"/>
      <c r="AT218" s="183" t="s">
        <v>203</v>
      </c>
      <c r="AU218" s="183" t="s">
        <v>143</v>
      </c>
      <c r="AV218" s="13" t="s">
        <v>84</v>
      </c>
      <c r="AW218" s="13" t="s">
        <v>30</v>
      </c>
      <c r="AX218" s="13" t="s">
        <v>76</v>
      </c>
      <c r="AY218" s="183" t="s">
        <v>164</v>
      </c>
    </row>
    <row r="219" spans="1:65" s="14" customFormat="1" ht="12">
      <c r="B219" s="189"/>
      <c r="D219" s="182" t="s">
        <v>203</v>
      </c>
      <c r="E219" s="190" t="s">
        <v>1</v>
      </c>
      <c r="F219" s="191" t="s">
        <v>348</v>
      </c>
      <c r="H219" s="192">
        <v>24</v>
      </c>
      <c r="I219" s="193"/>
      <c r="L219" s="189"/>
      <c r="M219" s="194"/>
      <c r="N219" s="195"/>
      <c r="O219" s="195"/>
      <c r="P219" s="195"/>
      <c r="Q219" s="195"/>
      <c r="R219" s="195"/>
      <c r="S219" s="195"/>
      <c r="T219" s="196"/>
      <c r="AT219" s="190" t="s">
        <v>203</v>
      </c>
      <c r="AU219" s="190" t="s">
        <v>143</v>
      </c>
      <c r="AV219" s="14" t="s">
        <v>143</v>
      </c>
      <c r="AW219" s="14" t="s">
        <v>30</v>
      </c>
      <c r="AX219" s="14" t="s">
        <v>76</v>
      </c>
      <c r="AY219" s="190" t="s">
        <v>164</v>
      </c>
    </row>
    <row r="220" spans="1:65" s="15" customFormat="1" ht="12">
      <c r="B220" s="197"/>
      <c r="D220" s="182" t="s">
        <v>203</v>
      </c>
      <c r="E220" s="198" t="s">
        <v>1</v>
      </c>
      <c r="F220" s="199" t="s">
        <v>206</v>
      </c>
      <c r="H220" s="200">
        <v>222</v>
      </c>
      <c r="I220" s="201"/>
      <c r="L220" s="197"/>
      <c r="M220" s="202"/>
      <c r="N220" s="203"/>
      <c r="O220" s="203"/>
      <c r="P220" s="203"/>
      <c r="Q220" s="203"/>
      <c r="R220" s="203"/>
      <c r="S220" s="203"/>
      <c r="T220" s="204"/>
      <c r="AT220" s="198" t="s">
        <v>203</v>
      </c>
      <c r="AU220" s="198" t="s">
        <v>143</v>
      </c>
      <c r="AV220" s="15" t="s">
        <v>170</v>
      </c>
      <c r="AW220" s="15" t="s">
        <v>30</v>
      </c>
      <c r="AX220" s="15" t="s">
        <v>84</v>
      </c>
      <c r="AY220" s="198" t="s">
        <v>164</v>
      </c>
    </row>
    <row r="221" spans="1:65" s="12" customFormat="1" ht="23" customHeight="1">
      <c r="B221" s="155"/>
      <c r="D221" s="156" t="s">
        <v>75</v>
      </c>
      <c r="E221" s="166" t="s">
        <v>188</v>
      </c>
      <c r="F221" s="166" t="s">
        <v>349</v>
      </c>
      <c r="I221" s="158"/>
      <c r="J221" s="167">
        <f>BK221</f>
        <v>0</v>
      </c>
      <c r="L221" s="155"/>
      <c r="M221" s="160"/>
      <c r="N221" s="161"/>
      <c r="O221" s="161"/>
      <c r="P221" s="162">
        <f>SUM(P222:P225)</f>
        <v>0</v>
      </c>
      <c r="Q221" s="161"/>
      <c r="R221" s="162">
        <f>SUM(R222:R225)</f>
        <v>52.010900000000007</v>
      </c>
      <c r="S221" s="161"/>
      <c r="T221" s="163">
        <f>SUM(T222:T225)</f>
        <v>0</v>
      </c>
      <c r="AR221" s="156" t="s">
        <v>84</v>
      </c>
      <c r="AT221" s="164" t="s">
        <v>75</v>
      </c>
      <c r="AU221" s="164" t="s">
        <v>84</v>
      </c>
      <c r="AY221" s="156" t="s">
        <v>164</v>
      </c>
      <c r="BK221" s="165">
        <f>SUM(BK222:BK225)</f>
        <v>0</v>
      </c>
    </row>
    <row r="222" spans="1:65" s="2" customFormat="1" ht="33" customHeight="1">
      <c r="A222" s="35"/>
      <c r="B222" s="136"/>
      <c r="C222" s="168" t="s">
        <v>350</v>
      </c>
      <c r="D222" s="168" t="s">
        <v>166</v>
      </c>
      <c r="E222" s="169" t="s">
        <v>351</v>
      </c>
      <c r="F222" s="170" t="s">
        <v>352</v>
      </c>
      <c r="G222" s="171" t="s">
        <v>174</v>
      </c>
      <c r="H222" s="172">
        <v>80</v>
      </c>
      <c r="I222" s="173"/>
      <c r="J222" s="174">
        <f>ROUND(I222*H222,2)</f>
        <v>0</v>
      </c>
      <c r="K222" s="175"/>
      <c r="L222" s="36"/>
      <c r="M222" s="176" t="s">
        <v>1</v>
      </c>
      <c r="N222" s="177" t="s">
        <v>42</v>
      </c>
      <c r="O222" s="61"/>
      <c r="P222" s="178">
        <f>O222*H222</f>
        <v>0</v>
      </c>
      <c r="Q222" s="178">
        <v>0.12</v>
      </c>
      <c r="R222" s="178">
        <f>Q222*H222</f>
        <v>9.6</v>
      </c>
      <c r="S222" s="178">
        <v>0</v>
      </c>
      <c r="T222" s="179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0" t="s">
        <v>170</v>
      </c>
      <c r="AT222" s="180" t="s">
        <v>166</v>
      </c>
      <c r="AU222" s="180" t="s">
        <v>143</v>
      </c>
      <c r="AY222" s="18" t="s">
        <v>164</v>
      </c>
      <c r="BE222" s="101">
        <f>IF(N222="základná",J222,0)</f>
        <v>0</v>
      </c>
      <c r="BF222" s="101">
        <f>IF(N222="znížená",J222,0)</f>
        <v>0</v>
      </c>
      <c r="BG222" s="101">
        <f>IF(N222="zákl. prenesená",J222,0)</f>
        <v>0</v>
      </c>
      <c r="BH222" s="101">
        <f>IF(N222="zníž. prenesená",J222,0)</f>
        <v>0</v>
      </c>
      <c r="BI222" s="101">
        <f>IF(N222="nulová",J222,0)</f>
        <v>0</v>
      </c>
      <c r="BJ222" s="18" t="s">
        <v>143</v>
      </c>
      <c r="BK222" s="101">
        <f>ROUND(I222*H222,2)</f>
        <v>0</v>
      </c>
      <c r="BL222" s="18" t="s">
        <v>170</v>
      </c>
      <c r="BM222" s="180" t="s">
        <v>353</v>
      </c>
    </row>
    <row r="223" spans="1:65" s="14" customFormat="1" ht="12">
      <c r="B223" s="189"/>
      <c r="D223" s="182" t="s">
        <v>203</v>
      </c>
      <c r="E223" s="190" t="s">
        <v>1</v>
      </c>
      <c r="F223" s="191" t="s">
        <v>354</v>
      </c>
      <c r="H223" s="192">
        <v>80</v>
      </c>
      <c r="I223" s="193"/>
      <c r="L223" s="189"/>
      <c r="M223" s="194"/>
      <c r="N223" s="195"/>
      <c r="O223" s="195"/>
      <c r="P223" s="195"/>
      <c r="Q223" s="195"/>
      <c r="R223" s="195"/>
      <c r="S223" s="195"/>
      <c r="T223" s="196"/>
      <c r="AT223" s="190" t="s">
        <v>203</v>
      </c>
      <c r="AU223" s="190" t="s">
        <v>143</v>
      </c>
      <c r="AV223" s="14" t="s">
        <v>143</v>
      </c>
      <c r="AW223" s="14" t="s">
        <v>30</v>
      </c>
      <c r="AX223" s="14" t="s">
        <v>84</v>
      </c>
      <c r="AY223" s="190" t="s">
        <v>164</v>
      </c>
    </row>
    <row r="224" spans="1:65" s="2" customFormat="1" ht="21.75" customHeight="1">
      <c r="A224" s="35"/>
      <c r="B224" s="136"/>
      <c r="C224" s="168" t="s">
        <v>327</v>
      </c>
      <c r="D224" s="168" t="s">
        <v>166</v>
      </c>
      <c r="E224" s="169" t="s">
        <v>355</v>
      </c>
      <c r="F224" s="170" t="s">
        <v>356</v>
      </c>
      <c r="G224" s="171" t="s">
        <v>186</v>
      </c>
      <c r="H224" s="172">
        <v>70.45</v>
      </c>
      <c r="I224" s="173"/>
      <c r="J224" s="174">
        <f>ROUND(I224*H224,2)</f>
        <v>0</v>
      </c>
      <c r="K224" s="175"/>
      <c r="L224" s="36"/>
      <c r="M224" s="176" t="s">
        <v>1</v>
      </c>
      <c r="N224" s="177" t="s">
        <v>42</v>
      </c>
      <c r="O224" s="61"/>
      <c r="P224" s="178">
        <f>O224*H224</f>
        <v>0</v>
      </c>
      <c r="Q224" s="178">
        <v>2E-3</v>
      </c>
      <c r="R224" s="178">
        <f>Q224*H224</f>
        <v>0.1409</v>
      </c>
      <c r="S224" s="178">
        <v>0</v>
      </c>
      <c r="T224" s="17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0" t="s">
        <v>170</v>
      </c>
      <c r="AT224" s="180" t="s">
        <v>166</v>
      </c>
      <c r="AU224" s="180" t="s">
        <v>143</v>
      </c>
      <c r="AY224" s="18" t="s">
        <v>164</v>
      </c>
      <c r="BE224" s="101">
        <f>IF(N224="základná",J224,0)</f>
        <v>0</v>
      </c>
      <c r="BF224" s="101">
        <f>IF(N224="znížená",J224,0)</f>
        <v>0</v>
      </c>
      <c r="BG224" s="101">
        <f>IF(N224="zákl. prenesená",J224,0)</f>
        <v>0</v>
      </c>
      <c r="BH224" s="101">
        <f>IF(N224="zníž. prenesená",J224,0)</f>
        <v>0</v>
      </c>
      <c r="BI224" s="101">
        <f>IF(N224="nulová",J224,0)</f>
        <v>0</v>
      </c>
      <c r="BJ224" s="18" t="s">
        <v>143</v>
      </c>
      <c r="BK224" s="101">
        <f>ROUND(I224*H224,2)</f>
        <v>0</v>
      </c>
      <c r="BL224" s="18" t="s">
        <v>170</v>
      </c>
      <c r="BM224" s="180" t="s">
        <v>357</v>
      </c>
    </row>
    <row r="225" spans="1:65" s="2" customFormat="1" ht="21.75" customHeight="1">
      <c r="A225" s="35"/>
      <c r="B225" s="136"/>
      <c r="C225" s="205" t="s">
        <v>358</v>
      </c>
      <c r="D225" s="205" t="s">
        <v>208</v>
      </c>
      <c r="E225" s="206" t="s">
        <v>359</v>
      </c>
      <c r="F225" s="207" t="s">
        <v>360</v>
      </c>
      <c r="G225" s="208" t="s">
        <v>186</v>
      </c>
      <c r="H225" s="209">
        <v>70.45</v>
      </c>
      <c r="I225" s="210"/>
      <c r="J225" s="211">
        <f>ROUND(I225*H225,2)</f>
        <v>0</v>
      </c>
      <c r="K225" s="212"/>
      <c r="L225" s="213"/>
      <c r="M225" s="214" t="s">
        <v>1</v>
      </c>
      <c r="N225" s="215" t="s">
        <v>42</v>
      </c>
      <c r="O225" s="61"/>
      <c r="P225" s="178">
        <f>O225*H225</f>
        <v>0</v>
      </c>
      <c r="Q225" s="178">
        <v>0.6</v>
      </c>
      <c r="R225" s="178">
        <f>Q225*H225</f>
        <v>42.27</v>
      </c>
      <c r="S225" s="178">
        <v>0</v>
      </c>
      <c r="T225" s="17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80" t="s">
        <v>282</v>
      </c>
      <c r="AT225" s="180" t="s">
        <v>208</v>
      </c>
      <c r="AU225" s="180" t="s">
        <v>143</v>
      </c>
      <c r="AY225" s="18" t="s">
        <v>164</v>
      </c>
      <c r="BE225" s="101">
        <f>IF(N225="základná",J225,0)</f>
        <v>0</v>
      </c>
      <c r="BF225" s="101">
        <f>IF(N225="znížená",J225,0)</f>
        <v>0</v>
      </c>
      <c r="BG225" s="101">
        <f>IF(N225="zákl. prenesená",J225,0)</f>
        <v>0</v>
      </c>
      <c r="BH225" s="101">
        <f>IF(N225="zníž. prenesená",J225,0)</f>
        <v>0</v>
      </c>
      <c r="BI225" s="101">
        <f>IF(N225="nulová",J225,0)</f>
        <v>0</v>
      </c>
      <c r="BJ225" s="18" t="s">
        <v>143</v>
      </c>
      <c r="BK225" s="101">
        <f>ROUND(I225*H225,2)</f>
        <v>0</v>
      </c>
      <c r="BL225" s="18" t="s">
        <v>234</v>
      </c>
      <c r="BM225" s="180" t="s">
        <v>361</v>
      </c>
    </row>
    <row r="226" spans="1:65" s="12" customFormat="1" ht="23" customHeight="1">
      <c r="B226" s="155"/>
      <c r="D226" s="156" t="s">
        <v>75</v>
      </c>
      <c r="E226" s="166" t="s">
        <v>362</v>
      </c>
      <c r="F226" s="166" t="s">
        <v>363</v>
      </c>
      <c r="I226" s="158"/>
      <c r="J226" s="167">
        <f>BK226</f>
        <v>0</v>
      </c>
      <c r="L226" s="155"/>
      <c r="M226" s="160"/>
      <c r="N226" s="161"/>
      <c r="O226" s="161"/>
      <c r="P226" s="162">
        <f>SUM(P227:P229)</f>
        <v>0</v>
      </c>
      <c r="Q226" s="161"/>
      <c r="R226" s="162">
        <f>SUM(R227:R229)</f>
        <v>0</v>
      </c>
      <c r="S226" s="161"/>
      <c r="T226" s="163">
        <f>SUM(T227:T229)</f>
        <v>0</v>
      </c>
      <c r="AR226" s="156" t="s">
        <v>84</v>
      </c>
      <c r="AT226" s="164" t="s">
        <v>75</v>
      </c>
      <c r="AU226" s="164" t="s">
        <v>84</v>
      </c>
      <c r="AY226" s="156" t="s">
        <v>164</v>
      </c>
      <c r="BK226" s="165">
        <f>SUM(BK227:BK229)</f>
        <v>0</v>
      </c>
    </row>
    <row r="227" spans="1:65" s="2" customFormat="1" ht="16.5" customHeight="1">
      <c r="A227" s="35"/>
      <c r="B227" s="136"/>
      <c r="C227" s="205" t="s">
        <v>330</v>
      </c>
      <c r="D227" s="205" t="s">
        <v>208</v>
      </c>
      <c r="E227" s="206" t="s">
        <v>364</v>
      </c>
      <c r="F227" s="207" t="s">
        <v>365</v>
      </c>
      <c r="G227" s="208" t="s">
        <v>297</v>
      </c>
      <c r="H227" s="209">
        <v>10</v>
      </c>
      <c r="I227" s="210"/>
      <c r="J227" s="211">
        <f>ROUND(I227*H227,2)</f>
        <v>0</v>
      </c>
      <c r="K227" s="212"/>
      <c r="L227" s="213"/>
      <c r="M227" s="214" t="s">
        <v>1</v>
      </c>
      <c r="N227" s="215" t="s">
        <v>42</v>
      </c>
      <c r="O227" s="61"/>
      <c r="P227" s="178">
        <f>O227*H227</f>
        <v>0</v>
      </c>
      <c r="Q227" s="178">
        <v>0</v>
      </c>
      <c r="R227" s="178">
        <f>Q227*H227</f>
        <v>0</v>
      </c>
      <c r="S227" s="178">
        <v>0</v>
      </c>
      <c r="T227" s="17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0" t="s">
        <v>195</v>
      </c>
      <c r="AT227" s="180" t="s">
        <v>208</v>
      </c>
      <c r="AU227" s="180" t="s">
        <v>143</v>
      </c>
      <c r="AY227" s="18" t="s">
        <v>164</v>
      </c>
      <c r="BE227" s="101">
        <f>IF(N227="základná",J227,0)</f>
        <v>0</v>
      </c>
      <c r="BF227" s="101">
        <f>IF(N227="znížená",J227,0)</f>
        <v>0</v>
      </c>
      <c r="BG227" s="101">
        <f>IF(N227="zákl. prenesená",J227,0)</f>
        <v>0</v>
      </c>
      <c r="BH227" s="101">
        <f>IF(N227="zníž. prenesená",J227,0)</f>
        <v>0</v>
      </c>
      <c r="BI227" s="101">
        <f>IF(N227="nulová",J227,0)</f>
        <v>0</v>
      </c>
      <c r="BJ227" s="18" t="s">
        <v>143</v>
      </c>
      <c r="BK227" s="101">
        <f>ROUND(I227*H227,2)</f>
        <v>0</v>
      </c>
      <c r="BL227" s="18" t="s">
        <v>170</v>
      </c>
      <c r="BM227" s="180" t="s">
        <v>366</v>
      </c>
    </row>
    <row r="228" spans="1:65" s="2" customFormat="1" ht="21.75" customHeight="1">
      <c r="A228" s="35"/>
      <c r="B228" s="136"/>
      <c r="C228" s="205" t="s">
        <v>367</v>
      </c>
      <c r="D228" s="205" t="s">
        <v>208</v>
      </c>
      <c r="E228" s="206" t="s">
        <v>368</v>
      </c>
      <c r="F228" s="207" t="s">
        <v>369</v>
      </c>
      <c r="G228" s="208" t="s">
        <v>186</v>
      </c>
      <c r="H228" s="209">
        <v>100</v>
      </c>
      <c r="I228" s="210"/>
      <c r="J228" s="211">
        <f>ROUND(I228*H228,2)</f>
        <v>0</v>
      </c>
      <c r="K228" s="212"/>
      <c r="L228" s="213"/>
      <c r="M228" s="214" t="s">
        <v>1</v>
      </c>
      <c r="N228" s="215" t="s">
        <v>42</v>
      </c>
      <c r="O228" s="61"/>
      <c r="P228" s="178">
        <f>O228*H228</f>
        <v>0</v>
      </c>
      <c r="Q228" s="178">
        <v>0</v>
      </c>
      <c r="R228" s="178">
        <f>Q228*H228</f>
        <v>0</v>
      </c>
      <c r="S228" s="178">
        <v>0</v>
      </c>
      <c r="T228" s="179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0" t="s">
        <v>195</v>
      </c>
      <c r="AT228" s="180" t="s">
        <v>208</v>
      </c>
      <c r="AU228" s="180" t="s">
        <v>143</v>
      </c>
      <c r="AY228" s="18" t="s">
        <v>164</v>
      </c>
      <c r="BE228" s="101">
        <f>IF(N228="základná",J228,0)</f>
        <v>0</v>
      </c>
      <c r="BF228" s="101">
        <f>IF(N228="znížená",J228,0)</f>
        <v>0</v>
      </c>
      <c r="BG228" s="101">
        <f>IF(N228="zákl. prenesená",J228,0)</f>
        <v>0</v>
      </c>
      <c r="BH228" s="101">
        <f>IF(N228="zníž. prenesená",J228,0)</f>
        <v>0</v>
      </c>
      <c r="BI228" s="101">
        <f>IF(N228="nulová",J228,0)</f>
        <v>0</v>
      </c>
      <c r="BJ228" s="18" t="s">
        <v>143</v>
      </c>
      <c r="BK228" s="101">
        <f>ROUND(I228*H228,2)</f>
        <v>0</v>
      </c>
      <c r="BL228" s="18" t="s">
        <v>170</v>
      </c>
      <c r="BM228" s="180" t="s">
        <v>370</v>
      </c>
    </row>
    <row r="229" spans="1:65" s="2" customFormat="1" ht="21.75" customHeight="1">
      <c r="A229" s="35"/>
      <c r="B229" s="136"/>
      <c r="C229" s="205" t="s">
        <v>334</v>
      </c>
      <c r="D229" s="205" t="s">
        <v>208</v>
      </c>
      <c r="E229" s="206" t="s">
        <v>371</v>
      </c>
      <c r="F229" s="207" t="s">
        <v>372</v>
      </c>
      <c r="G229" s="208" t="s">
        <v>186</v>
      </c>
      <c r="H229" s="209">
        <v>133.5</v>
      </c>
      <c r="I229" s="210"/>
      <c r="J229" s="211">
        <f>ROUND(I229*H229,2)</f>
        <v>0</v>
      </c>
      <c r="K229" s="212"/>
      <c r="L229" s="213"/>
      <c r="M229" s="214" t="s">
        <v>1</v>
      </c>
      <c r="N229" s="215" t="s">
        <v>42</v>
      </c>
      <c r="O229" s="61"/>
      <c r="P229" s="178">
        <f>O229*H229</f>
        <v>0</v>
      </c>
      <c r="Q229" s="178">
        <v>0</v>
      </c>
      <c r="R229" s="178">
        <f>Q229*H229</f>
        <v>0</v>
      </c>
      <c r="S229" s="178">
        <v>0</v>
      </c>
      <c r="T229" s="179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80" t="s">
        <v>195</v>
      </c>
      <c r="AT229" s="180" t="s">
        <v>208</v>
      </c>
      <c r="AU229" s="180" t="s">
        <v>143</v>
      </c>
      <c r="AY229" s="18" t="s">
        <v>164</v>
      </c>
      <c r="BE229" s="101">
        <f>IF(N229="základná",J229,0)</f>
        <v>0</v>
      </c>
      <c r="BF229" s="101">
        <f>IF(N229="znížená",J229,0)</f>
        <v>0</v>
      </c>
      <c r="BG229" s="101">
        <f>IF(N229="zákl. prenesená",J229,0)</f>
        <v>0</v>
      </c>
      <c r="BH229" s="101">
        <f>IF(N229="zníž. prenesená",J229,0)</f>
        <v>0</v>
      </c>
      <c r="BI229" s="101">
        <f>IF(N229="nulová",J229,0)</f>
        <v>0</v>
      </c>
      <c r="BJ229" s="18" t="s">
        <v>143</v>
      </c>
      <c r="BK229" s="101">
        <f>ROUND(I229*H229,2)</f>
        <v>0</v>
      </c>
      <c r="BL229" s="18" t="s">
        <v>170</v>
      </c>
      <c r="BM229" s="180" t="s">
        <v>373</v>
      </c>
    </row>
    <row r="230" spans="1:65" s="12" customFormat="1" ht="23" customHeight="1">
      <c r="B230" s="155"/>
      <c r="D230" s="156" t="s">
        <v>75</v>
      </c>
      <c r="E230" s="166" t="s">
        <v>374</v>
      </c>
      <c r="F230" s="166" t="s">
        <v>375</v>
      </c>
      <c r="I230" s="158"/>
      <c r="J230" s="167">
        <f>BK230</f>
        <v>0</v>
      </c>
      <c r="L230" s="155"/>
      <c r="M230" s="160"/>
      <c r="N230" s="161"/>
      <c r="O230" s="161"/>
      <c r="P230" s="162">
        <f>SUM(P231:P291)</f>
        <v>0</v>
      </c>
      <c r="Q230" s="161"/>
      <c r="R230" s="162">
        <f>SUM(R231:R291)</f>
        <v>0.56300000000000006</v>
      </c>
      <c r="S230" s="161"/>
      <c r="T230" s="163">
        <f>SUM(T231:T291)</f>
        <v>0</v>
      </c>
      <c r="AR230" s="156" t="s">
        <v>84</v>
      </c>
      <c r="AT230" s="164" t="s">
        <v>75</v>
      </c>
      <c r="AU230" s="164" t="s">
        <v>84</v>
      </c>
      <c r="AY230" s="156" t="s">
        <v>164</v>
      </c>
      <c r="BK230" s="165">
        <f>SUM(BK231:BK291)</f>
        <v>0</v>
      </c>
    </row>
    <row r="231" spans="1:65" s="2" customFormat="1" ht="16.5" customHeight="1">
      <c r="A231" s="35"/>
      <c r="B231" s="136"/>
      <c r="C231" s="205" t="s">
        <v>376</v>
      </c>
      <c r="D231" s="205" t="s">
        <v>208</v>
      </c>
      <c r="E231" s="206" t="s">
        <v>377</v>
      </c>
      <c r="F231" s="207" t="s">
        <v>378</v>
      </c>
      <c r="G231" s="208" t="s">
        <v>169</v>
      </c>
      <c r="H231" s="209">
        <v>1</v>
      </c>
      <c r="I231" s="210"/>
      <c r="J231" s="211">
        <f>ROUND(I231*H231,2)</f>
        <v>0</v>
      </c>
      <c r="K231" s="212"/>
      <c r="L231" s="213"/>
      <c r="M231" s="214" t="s">
        <v>1</v>
      </c>
      <c r="N231" s="215" t="s">
        <v>42</v>
      </c>
      <c r="O231" s="61"/>
      <c r="P231" s="178">
        <f>O231*H231</f>
        <v>0</v>
      </c>
      <c r="Q231" s="178">
        <v>0</v>
      </c>
      <c r="R231" s="178">
        <f>Q231*H231</f>
        <v>0</v>
      </c>
      <c r="S231" s="178">
        <v>0</v>
      </c>
      <c r="T231" s="179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80" t="s">
        <v>195</v>
      </c>
      <c r="AT231" s="180" t="s">
        <v>208</v>
      </c>
      <c r="AU231" s="180" t="s">
        <v>143</v>
      </c>
      <c r="AY231" s="18" t="s">
        <v>164</v>
      </c>
      <c r="BE231" s="101">
        <f>IF(N231="základná",J231,0)</f>
        <v>0</v>
      </c>
      <c r="BF231" s="101">
        <f>IF(N231="znížená",J231,0)</f>
        <v>0</v>
      </c>
      <c r="BG231" s="101">
        <f>IF(N231="zákl. prenesená",J231,0)</f>
        <v>0</v>
      </c>
      <c r="BH231" s="101">
        <f>IF(N231="zníž. prenesená",J231,0)</f>
        <v>0</v>
      </c>
      <c r="BI231" s="101">
        <f>IF(N231="nulová",J231,0)</f>
        <v>0</v>
      </c>
      <c r="BJ231" s="18" t="s">
        <v>143</v>
      </c>
      <c r="BK231" s="101">
        <f>ROUND(I231*H231,2)</f>
        <v>0</v>
      </c>
      <c r="BL231" s="18" t="s">
        <v>170</v>
      </c>
      <c r="BM231" s="180" t="s">
        <v>379</v>
      </c>
    </row>
    <row r="232" spans="1:65" s="14" customFormat="1" ht="12">
      <c r="B232" s="189"/>
      <c r="D232" s="182" t="s">
        <v>203</v>
      </c>
      <c r="E232" s="190" t="s">
        <v>1</v>
      </c>
      <c r="F232" s="191" t="s">
        <v>84</v>
      </c>
      <c r="H232" s="192">
        <v>1</v>
      </c>
      <c r="I232" s="193"/>
      <c r="L232" s="189"/>
      <c r="M232" s="194"/>
      <c r="N232" s="195"/>
      <c r="O232" s="195"/>
      <c r="P232" s="195"/>
      <c r="Q232" s="195"/>
      <c r="R232" s="195"/>
      <c r="S232" s="195"/>
      <c r="T232" s="196"/>
      <c r="AT232" s="190" t="s">
        <v>203</v>
      </c>
      <c r="AU232" s="190" t="s">
        <v>143</v>
      </c>
      <c r="AV232" s="14" t="s">
        <v>143</v>
      </c>
      <c r="AW232" s="14" t="s">
        <v>30</v>
      </c>
      <c r="AX232" s="14" t="s">
        <v>84</v>
      </c>
      <c r="AY232" s="190" t="s">
        <v>164</v>
      </c>
    </row>
    <row r="233" spans="1:65" s="13" customFormat="1" ht="12">
      <c r="B233" s="181"/>
      <c r="D233" s="182" t="s">
        <v>203</v>
      </c>
      <c r="E233" s="183" t="s">
        <v>1</v>
      </c>
      <c r="F233" s="184" t="s">
        <v>380</v>
      </c>
      <c r="H233" s="183" t="s">
        <v>1</v>
      </c>
      <c r="I233" s="185"/>
      <c r="L233" s="181"/>
      <c r="M233" s="186"/>
      <c r="N233" s="187"/>
      <c r="O233" s="187"/>
      <c r="P233" s="187"/>
      <c r="Q233" s="187"/>
      <c r="R233" s="187"/>
      <c r="S233" s="187"/>
      <c r="T233" s="188"/>
      <c r="AT233" s="183" t="s">
        <v>203</v>
      </c>
      <c r="AU233" s="183" t="s">
        <v>143</v>
      </c>
      <c r="AV233" s="13" t="s">
        <v>84</v>
      </c>
      <c r="AW233" s="13" t="s">
        <v>30</v>
      </c>
      <c r="AX233" s="13" t="s">
        <v>76</v>
      </c>
      <c r="AY233" s="183" t="s">
        <v>164</v>
      </c>
    </row>
    <row r="234" spans="1:65" s="2" customFormat="1" ht="16.5" customHeight="1">
      <c r="A234" s="35"/>
      <c r="B234" s="136"/>
      <c r="C234" s="205" t="s">
        <v>337</v>
      </c>
      <c r="D234" s="205" t="s">
        <v>208</v>
      </c>
      <c r="E234" s="206" t="s">
        <v>381</v>
      </c>
      <c r="F234" s="207" t="s">
        <v>382</v>
      </c>
      <c r="G234" s="208" t="s">
        <v>169</v>
      </c>
      <c r="H234" s="209">
        <v>5</v>
      </c>
      <c r="I234" s="210"/>
      <c r="J234" s="211">
        <f t="shared" ref="J234:J259" si="35">ROUND(I234*H234,2)</f>
        <v>0</v>
      </c>
      <c r="K234" s="212"/>
      <c r="L234" s="213"/>
      <c r="M234" s="214" t="s">
        <v>1</v>
      </c>
      <c r="N234" s="215" t="s">
        <v>42</v>
      </c>
      <c r="O234" s="61"/>
      <c r="P234" s="178">
        <f t="shared" ref="P234:P259" si="36">O234*H234</f>
        <v>0</v>
      </c>
      <c r="Q234" s="178">
        <v>0</v>
      </c>
      <c r="R234" s="178">
        <f t="shared" ref="R234:R259" si="37">Q234*H234</f>
        <v>0</v>
      </c>
      <c r="S234" s="178">
        <v>0</v>
      </c>
      <c r="T234" s="179">
        <f t="shared" ref="T234:T259" si="38"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80" t="s">
        <v>195</v>
      </c>
      <c r="AT234" s="180" t="s">
        <v>208</v>
      </c>
      <c r="AU234" s="180" t="s">
        <v>143</v>
      </c>
      <c r="AY234" s="18" t="s">
        <v>164</v>
      </c>
      <c r="BE234" s="101">
        <f t="shared" ref="BE234:BE259" si="39">IF(N234="základná",J234,0)</f>
        <v>0</v>
      </c>
      <c r="BF234" s="101">
        <f t="shared" ref="BF234:BF259" si="40">IF(N234="znížená",J234,0)</f>
        <v>0</v>
      </c>
      <c r="BG234" s="101">
        <f t="shared" ref="BG234:BG259" si="41">IF(N234="zákl. prenesená",J234,0)</f>
        <v>0</v>
      </c>
      <c r="BH234" s="101">
        <f t="shared" ref="BH234:BH259" si="42">IF(N234="zníž. prenesená",J234,0)</f>
        <v>0</v>
      </c>
      <c r="BI234" s="101">
        <f t="shared" ref="BI234:BI259" si="43">IF(N234="nulová",J234,0)</f>
        <v>0</v>
      </c>
      <c r="BJ234" s="18" t="s">
        <v>143</v>
      </c>
      <c r="BK234" s="101">
        <f t="shared" ref="BK234:BK259" si="44">ROUND(I234*H234,2)</f>
        <v>0</v>
      </c>
      <c r="BL234" s="18" t="s">
        <v>170</v>
      </c>
      <c r="BM234" s="180" t="s">
        <v>383</v>
      </c>
    </row>
    <row r="235" spans="1:65" s="2" customFormat="1" ht="16.5" customHeight="1">
      <c r="A235" s="35"/>
      <c r="B235" s="136"/>
      <c r="C235" s="205" t="s">
        <v>384</v>
      </c>
      <c r="D235" s="205" t="s">
        <v>208</v>
      </c>
      <c r="E235" s="206" t="s">
        <v>385</v>
      </c>
      <c r="F235" s="207" t="s">
        <v>386</v>
      </c>
      <c r="G235" s="208" t="s">
        <v>169</v>
      </c>
      <c r="H235" s="209">
        <v>5</v>
      </c>
      <c r="I235" s="210"/>
      <c r="J235" s="211">
        <f t="shared" si="35"/>
        <v>0</v>
      </c>
      <c r="K235" s="212"/>
      <c r="L235" s="213"/>
      <c r="M235" s="214" t="s">
        <v>1</v>
      </c>
      <c r="N235" s="215" t="s">
        <v>42</v>
      </c>
      <c r="O235" s="61"/>
      <c r="P235" s="178">
        <f t="shared" si="36"/>
        <v>0</v>
      </c>
      <c r="Q235" s="178">
        <v>0</v>
      </c>
      <c r="R235" s="178">
        <f t="shared" si="37"/>
        <v>0</v>
      </c>
      <c r="S235" s="178">
        <v>0</v>
      </c>
      <c r="T235" s="179">
        <f t="shared" si="38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80" t="s">
        <v>195</v>
      </c>
      <c r="AT235" s="180" t="s">
        <v>208</v>
      </c>
      <c r="AU235" s="180" t="s">
        <v>143</v>
      </c>
      <c r="AY235" s="18" t="s">
        <v>164</v>
      </c>
      <c r="BE235" s="101">
        <f t="shared" si="39"/>
        <v>0</v>
      </c>
      <c r="BF235" s="101">
        <f t="shared" si="40"/>
        <v>0</v>
      </c>
      <c r="BG235" s="101">
        <f t="shared" si="41"/>
        <v>0</v>
      </c>
      <c r="BH235" s="101">
        <f t="shared" si="42"/>
        <v>0</v>
      </c>
      <c r="BI235" s="101">
        <f t="shared" si="43"/>
        <v>0</v>
      </c>
      <c r="BJ235" s="18" t="s">
        <v>143</v>
      </c>
      <c r="BK235" s="101">
        <f t="shared" si="44"/>
        <v>0</v>
      </c>
      <c r="BL235" s="18" t="s">
        <v>170</v>
      </c>
      <c r="BM235" s="180" t="s">
        <v>387</v>
      </c>
    </row>
    <row r="236" spans="1:65" s="2" customFormat="1" ht="16.5" customHeight="1">
      <c r="A236" s="35"/>
      <c r="B236" s="136"/>
      <c r="C236" s="205" t="s">
        <v>343</v>
      </c>
      <c r="D236" s="205" t="s">
        <v>208</v>
      </c>
      <c r="E236" s="206" t="s">
        <v>388</v>
      </c>
      <c r="F236" s="207" t="s">
        <v>389</v>
      </c>
      <c r="G236" s="208" t="s">
        <v>169</v>
      </c>
      <c r="H236" s="209">
        <v>2</v>
      </c>
      <c r="I236" s="210"/>
      <c r="J236" s="211">
        <f t="shared" si="35"/>
        <v>0</v>
      </c>
      <c r="K236" s="212"/>
      <c r="L236" s="213"/>
      <c r="M236" s="214" t="s">
        <v>1</v>
      </c>
      <c r="N236" s="215" t="s">
        <v>42</v>
      </c>
      <c r="O236" s="61"/>
      <c r="P236" s="178">
        <f t="shared" si="36"/>
        <v>0</v>
      </c>
      <c r="Q236" s="178">
        <v>0</v>
      </c>
      <c r="R236" s="178">
        <f t="shared" si="37"/>
        <v>0</v>
      </c>
      <c r="S236" s="178">
        <v>0</v>
      </c>
      <c r="T236" s="179">
        <f t="shared" si="38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80" t="s">
        <v>195</v>
      </c>
      <c r="AT236" s="180" t="s">
        <v>208</v>
      </c>
      <c r="AU236" s="180" t="s">
        <v>143</v>
      </c>
      <c r="AY236" s="18" t="s">
        <v>164</v>
      </c>
      <c r="BE236" s="101">
        <f t="shared" si="39"/>
        <v>0</v>
      </c>
      <c r="BF236" s="101">
        <f t="shared" si="40"/>
        <v>0</v>
      </c>
      <c r="BG236" s="101">
        <f t="shared" si="41"/>
        <v>0</v>
      </c>
      <c r="BH236" s="101">
        <f t="shared" si="42"/>
        <v>0</v>
      </c>
      <c r="BI236" s="101">
        <f t="shared" si="43"/>
        <v>0</v>
      </c>
      <c r="BJ236" s="18" t="s">
        <v>143</v>
      </c>
      <c r="BK236" s="101">
        <f t="shared" si="44"/>
        <v>0</v>
      </c>
      <c r="BL236" s="18" t="s">
        <v>170</v>
      </c>
      <c r="BM236" s="180" t="s">
        <v>390</v>
      </c>
    </row>
    <row r="237" spans="1:65" s="2" customFormat="1" ht="16.5" customHeight="1">
      <c r="A237" s="35"/>
      <c r="B237" s="136"/>
      <c r="C237" s="205" t="s">
        <v>391</v>
      </c>
      <c r="D237" s="205" t="s">
        <v>208</v>
      </c>
      <c r="E237" s="206" t="s">
        <v>392</v>
      </c>
      <c r="F237" s="207" t="s">
        <v>393</v>
      </c>
      <c r="G237" s="208" t="s">
        <v>169</v>
      </c>
      <c r="H237" s="209">
        <v>3</v>
      </c>
      <c r="I237" s="210"/>
      <c r="J237" s="211">
        <f t="shared" si="35"/>
        <v>0</v>
      </c>
      <c r="K237" s="212"/>
      <c r="L237" s="213"/>
      <c r="M237" s="214" t="s">
        <v>1</v>
      </c>
      <c r="N237" s="215" t="s">
        <v>42</v>
      </c>
      <c r="O237" s="61"/>
      <c r="P237" s="178">
        <f t="shared" si="36"/>
        <v>0</v>
      </c>
      <c r="Q237" s="178">
        <v>0</v>
      </c>
      <c r="R237" s="178">
        <f t="shared" si="37"/>
        <v>0</v>
      </c>
      <c r="S237" s="178">
        <v>0</v>
      </c>
      <c r="T237" s="179">
        <f t="shared" si="38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80" t="s">
        <v>195</v>
      </c>
      <c r="AT237" s="180" t="s">
        <v>208</v>
      </c>
      <c r="AU237" s="180" t="s">
        <v>143</v>
      </c>
      <c r="AY237" s="18" t="s">
        <v>164</v>
      </c>
      <c r="BE237" s="101">
        <f t="shared" si="39"/>
        <v>0</v>
      </c>
      <c r="BF237" s="101">
        <f t="shared" si="40"/>
        <v>0</v>
      </c>
      <c r="BG237" s="101">
        <f t="shared" si="41"/>
        <v>0</v>
      </c>
      <c r="BH237" s="101">
        <f t="shared" si="42"/>
        <v>0</v>
      </c>
      <c r="BI237" s="101">
        <f t="shared" si="43"/>
        <v>0</v>
      </c>
      <c r="BJ237" s="18" t="s">
        <v>143</v>
      </c>
      <c r="BK237" s="101">
        <f t="shared" si="44"/>
        <v>0</v>
      </c>
      <c r="BL237" s="18" t="s">
        <v>170</v>
      </c>
      <c r="BM237" s="180" t="s">
        <v>394</v>
      </c>
    </row>
    <row r="238" spans="1:65" s="2" customFormat="1" ht="16.5" customHeight="1">
      <c r="A238" s="35"/>
      <c r="B238" s="136"/>
      <c r="C238" s="205" t="s">
        <v>346</v>
      </c>
      <c r="D238" s="205" t="s">
        <v>208</v>
      </c>
      <c r="E238" s="206" t="s">
        <v>395</v>
      </c>
      <c r="F238" s="207" t="s">
        <v>396</v>
      </c>
      <c r="G238" s="208" t="s">
        <v>169</v>
      </c>
      <c r="H238" s="209">
        <v>1</v>
      </c>
      <c r="I238" s="210"/>
      <c r="J238" s="211">
        <f t="shared" si="35"/>
        <v>0</v>
      </c>
      <c r="K238" s="212"/>
      <c r="L238" s="213"/>
      <c r="M238" s="214" t="s">
        <v>1</v>
      </c>
      <c r="N238" s="215" t="s">
        <v>42</v>
      </c>
      <c r="O238" s="61"/>
      <c r="P238" s="178">
        <f t="shared" si="36"/>
        <v>0</v>
      </c>
      <c r="Q238" s="178">
        <v>0</v>
      </c>
      <c r="R238" s="178">
        <f t="shared" si="37"/>
        <v>0</v>
      </c>
      <c r="S238" s="178">
        <v>0</v>
      </c>
      <c r="T238" s="179">
        <f t="shared" si="38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80" t="s">
        <v>195</v>
      </c>
      <c r="AT238" s="180" t="s">
        <v>208</v>
      </c>
      <c r="AU238" s="180" t="s">
        <v>143</v>
      </c>
      <c r="AY238" s="18" t="s">
        <v>164</v>
      </c>
      <c r="BE238" s="101">
        <f t="shared" si="39"/>
        <v>0</v>
      </c>
      <c r="BF238" s="101">
        <f t="shared" si="40"/>
        <v>0</v>
      </c>
      <c r="BG238" s="101">
        <f t="shared" si="41"/>
        <v>0</v>
      </c>
      <c r="BH238" s="101">
        <f t="shared" si="42"/>
        <v>0</v>
      </c>
      <c r="BI238" s="101">
        <f t="shared" si="43"/>
        <v>0</v>
      </c>
      <c r="BJ238" s="18" t="s">
        <v>143</v>
      </c>
      <c r="BK238" s="101">
        <f t="shared" si="44"/>
        <v>0</v>
      </c>
      <c r="BL238" s="18" t="s">
        <v>170</v>
      </c>
      <c r="BM238" s="180" t="s">
        <v>397</v>
      </c>
    </row>
    <row r="239" spans="1:65" s="2" customFormat="1" ht="16.5" customHeight="1">
      <c r="A239" s="35"/>
      <c r="B239" s="136"/>
      <c r="C239" s="205" t="s">
        <v>398</v>
      </c>
      <c r="D239" s="205" t="s">
        <v>208</v>
      </c>
      <c r="E239" s="206" t="s">
        <v>399</v>
      </c>
      <c r="F239" s="207" t="s">
        <v>400</v>
      </c>
      <c r="G239" s="208" t="s">
        <v>169</v>
      </c>
      <c r="H239" s="209">
        <v>1</v>
      </c>
      <c r="I239" s="210"/>
      <c r="J239" s="211">
        <f t="shared" si="35"/>
        <v>0</v>
      </c>
      <c r="K239" s="212"/>
      <c r="L239" s="213"/>
      <c r="M239" s="214" t="s">
        <v>1</v>
      </c>
      <c r="N239" s="215" t="s">
        <v>42</v>
      </c>
      <c r="O239" s="61"/>
      <c r="P239" s="178">
        <f t="shared" si="36"/>
        <v>0</v>
      </c>
      <c r="Q239" s="178">
        <v>0</v>
      </c>
      <c r="R239" s="178">
        <f t="shared" si="37"/>
        <v>0</v>
      </c>
      <c r="S239" s="178">
        <v>0</v>
      </c>
      <c r="T239" s="179">
        <f t="shared" si="38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80" t="s">
        <v>195</v>
      </c>
      <c r="AT239" s="180" t="s">
        <v>208</v>
      </c>
      <c r="AU239" s="180" t="s">
        <v>143</v>
      </c>
      <c r="AY239" s="18" t="s">
        <v>164</v>
      </c>
      <c r="BE239" s="101">
        <f t="shared" si="39"/>
        <v>0</v>
      </c>
      <c r="BF239" s="101">
        <f t="shared" si="40"/>
        <v>0</v>
      </c>
      <c r="BG239" s="101">
        <f t="shared" si="41"/>
        <v>0</v>
      </c>
      <c r="BH239" s="101">
        <f t="shared" si="42"/>
        <v>0</v>
      </c>
      <c r="BI239" s="101">
        <f t="shared" si="43"/>
        <v>0</v>
      </c>
      <c r="BJ239" s="18" t="s">
        <v>143</v>
      </c>
      <c r="BK239" s="101">
        <f t="shared" si="44"/>
        <v>0</v>
      </c>
      <c r="BL239" s="18" t="s">
        <v>170</v>
      </c>
      <c r="BM239" s="180" t="s">
        <v>401</v>
      </c>
    </row>
    <row r="240" spans="1:65" s="2" customFormat="1" ht="16.5" customHeight="1">
      <c r="A240" s="35"/>
      <c r="B240" s="136"/>
      <c r="C240" s="205" t="s">
        <v>366</v>
      </c>
      <c r="D240" s="205" t="s">
        <v>208</v>
      </c>
      <c r="E240" s="206" t="s">
        <v>402</v>
      </c>
      <c r="F240" s="207" t="s">
        <v>403</v>
      </c>
      <c r="G240" s="208" t="s">
        <v>169</v>
      </c>
      <c r="H240" s="209">
        <v>1</v>
      </c>
      <c r="I240" s="210"/>
      <c r="J240" s="211">
        <f t="shared" si="35"/>
        <v>0</v>
      </c>
      <c r="K240" s="212"/>
      <c r="L240" s="213"/>
      <c r="M240" s="214" t="s">
        <v>1</v>
      </c>
      <c r="N240" s="215" t="s">
        <v>42</v>
      </c>
      <c r="O240" s="61"/>
      <c r="P240" s="178">
        <f t="shared" si="36"/>
        <v>0</v>
      </c>
      <c r="Q240" s="178">
        <v>0</v>
      </c>
      <c r="R240" s="178">
        <f t="shared" si="37"/>
        <v>0</v>
      </c>
      <c r="S240" s="178">
        <v>0</v>
      </c>
      <c r="T240" s="179">
        <f t="shared" si="38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80" t="s">
        <v>195</v>
      </c>
      <c r="AT240" s="180" t="s">
        <v>208</v>
      </c>
      <c r="AU240" s="180" t="s">
        <v>143</v>
      </c>
      <c r="AY240" s="18" t="s">
        <v>164</v>
      </c>
      <c r="BE240" s="101">
        <f t="shared" si="39"/>
        <v>0</v>
      </c>
      <c r="BF240" s="101">
        <f t="shared" si="40"/>
        <v>0</v>
      </c>
      <c r="BG240" s="101">
        <f t="shared" si="41"/>
        <v>0</v>
      </c>
      <c r="BH240" s="101">
        <f t="shared" si="42"/>
        <v>0</v>
      </c>
      <c r="BI240" s="101">
        <f t="shared" si="43"/>
        <v>0</v>
      </c>
      <c r="BJ240" s="18" t="s">
        <v>143</v>
      </c>
      <c r="BK240" s="101">
        <f t="shared" si="44"/>
        <v>0</v>
      </c>
      <c r="BL240" s="18" t="s">
        <v>170</v>
      </c>
      <c r="BM240" s="180" t="s">
        <v>404</v>
      </c>
    </row>
    <row r="241" spans="1:65" s="2" customFormat="1" ht="16.5" customHeight="1">
      <c r="A241" s="35"/>
      <c r="B241" s="136"/>
      <c r="C241" s="205" t="s">
        <v>405</v>
      </c>
      <c r="D241" s="205" t="s">
        <v>208</v>
      </c>
      <c r="E241" s="206" t="s">
        <v>406</v>
      </c>
      <c r="F241" s="207" t="s">
        <v>407</v>
      </c>
      <c r="G241" s="208" t="s">
        <v>169</v>
      </c>
      <c r="H241" s="209">
        <v>1</v>
      </c>
      <c r="I241" s="210"/>
      <c r="J241" s="211">
        <f t="shared" si="35"/>
        <v>0</v>
      </c>
      <c r="K241" s="212"/>
      <c r="L241" s="213"/>
      <c r="M241" s="214" t="s">
        <v>1</v>
      </c>
      <c r="N241" s="215" t="s">
        <v>42</v>
      </c>
      <c r="O241" s="61"/>
      <c r="P241" s="178">
        <f t="shared" si="36"/>
        <v>0</v>
      </c>
      <c r="Q241" s="178">
        <v>0</v>
      </c>
      <c r="R241" s="178">
        <f t="shared" si="37"/>
        <v>0</v>
      </c>
      <c r="S241" s="178">
        <v>0</v>
      </c>
      <c r="T241" s="179">
        <f t="shared" si="38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80" t="s">
        <v>195</v>
      </c>
      <c r="AT241" s="180" t="s">
        <v>208</v>
      </c>
      <c r="AU241" s="180" t="s">
        <v>143</v>
      </c>
      <c r="AY241" s="18" t="s">
        <v>164</v>
      </c>
      <c r="BE241" s="101">
        <f t="shared" si="39"/>
        <v>0</v>
      </c>
      <c r="BF241" s="101">
        <f t="shared" si="40"/>
        <v>0</v>
      </c>
      <c r="BG241" s="101">
        <f t="shared" si="41"/>
        <v>0</v>
      </c>
      <c r="BH241" s="101">
        <f t="shared" si="42"/>
        <v>0</v>
      </c>
      <c r="BI241" s="101">
        <f t="shared" si="43"/>
        <v>0</v>
      </c>
      <c r="BJ241" s="18" t="s">
        <v>143</v>
      </c>
      <c r="BK241" s="101">
        <f t="shared" si="44"/>
        <v>0</v>
      </c>
      <c r="BL241" s="18" t="s">
        <v>170</v>
      </c>
      <c r="BM241" s="180" t="s">
        <v>354</v>
      </c>
    </row>
    <row r="242" spans="1:65" s="2" customFormat="1" ht="16.5" customHeight="1">
      <c r="A242" s="35"/>
      <c r="B242" s="136"/>
      <c r="C242" s="205" t="s">
        <v>370</v>
      </c>
      <c r="D242" s="205" t="s">
        <v>208</v>
      </c>
      <c r="E242" s="206" t="s">
        <v>408</v>
      </c>
      <c r="F242" s="207" t="s">
        <v>409</v>
      </c>
      <c r="G242" s="208" t="s">
        <v>169</v>
      </c>
      <c r="H242" s="209">
        <v>1</v>
      </c>
      <c r="I242" s="210"/>
      <c r="J242" s="211">
        <f t="shared" si="35"/>
        <v>0</v>
      </c>
      <c r="K242" s="212"/>
      <c r="L242" s="213"/>
      <c r="M242" s="214" t="s">
        <v>1</v>
      </c>
      <c r="N242" s="215" t="s">
        <v>42</v>
      </c>
      <c r="O242" s="61"/>
      <c r="P242" s="178">
        <f t="shared" si="36"/>
        <v>0</v>
      </c>
      <c r="Q242" s="178">
        <v>0</v>
      </c>
      <c r="R242" s="178">
        <f t="shared" si="37"/>
        <v>0</v>
      </c>
      <c r="S242" s="178">
        <v>0</v>
      </c>
      <c r="T242" s="179">
        <f t="shared" si="38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80" t="s">
        <v>195</v>
      </c>
      <c r="AT242" s="180" t="s">
        <v>208</v>
      </c>
      <c r="AU242" s="180" t="s">
        <v>143</v>
      </c>
      <c r="AY242" s="18" t="s">
        <v>164</v>
      </c>
      <c r="BE242" s="101">
        <f t="shared" si="39"/>
        <v>0</v>
      </c>
      <c r="BF242" s="101">
        <f t="shared" si="40"/>
        <v>0</v>
      </c>
      <c r="BG242" s="101">
        <f t="shared" si="41"/>
        <v>0</v>
      </c>
      <c r="BH242" s="101">
        <f t="shared" si="42"/>
        <v>0</v>
      </c>
      <c r="BI242" s="101">
        <f t="shared" si="43"/>
        <v>0</v>
      </c>
      <c r="BJ242" s="18" t="s">
        <v>143</v>
      </c>
      <c r="BK242" s="101">
        <f t="shared" si="44"/>
        <v>0</v>
      </c>
      <c r="BL242" s="18" t="s">
        <v>170</v>
      </c>
      <c r="BM242" s="180" t="s">
        <v>410</v>
      </c>
    </row>
    <row r="243" spans="1:65" s="2" customFormat="1" ht="16.5" customHeight="1">
      <c r="A243" s="35"/>
      <c r="B243" s="136"/>
      <c r="C243" s="205" t="s">
        <v>411</v>
      </c>
      <c r="D243" s="205" t="s">
        <v>208</v>
      </c>
      <c r="E243" s="206" t="s">
        <v>412</v>
      </c>
      <c r="F243" s="207" t="s">
        <v>413</v>
      </c>
      <c r="G243" s="208" t="s">
        <v>169</v>
      </c>
      <c r="H243" s="209">
        <v>1</v>
      </c>
      <c r="I243" s="210"/>
      <c r="J243" s="211">
        <f t="shared" si="35"/>
        <v>0</v>
      </c>
      <c r="K243" s="212"/>
      <c r="L243" s="213"/>
      <c r="M243" s="214" t="s">
        <v>1</v>
      </c>
      <c r="N243" s="215" t="s">
        <v>42</v>
      </c>
      <c r="O243" s="61"/>
      <c r="P243" s="178">
        <f t="shared" si="36"/>
        <v>0</v>
      </c>
      <c r="Q243" s="178">
        <v>0</v>
      </c>
      <c r="R243" s="178">
        <f t="shared" si="37"/>
        <v>0</v>
      </c>
      <c r="S243" s="178">
        <v>0</v>
      </c>
      <c r="T243" s="179">
        <f t="shared" si="38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80" t="s">
        <v>195</v>
      </c>
      <c r="AT243" s="180" t="s">
        <v>208</v>
      </c>
      <c r="AU243" s="180" t="s">
        <v>143</v>
      </c>
      <c r="AY243" s="18" t="s">
        <v>164</v>
      </c>
      <c r="BE243" s="101">
        <f t="shared" si="39"/>
        <v>0</v>
      </c>
      <c r="BF243" s="101">
        <f t="shared" si="40"/>
        <v>0</v>
      </c>
      <c r="BG243" s="101">
        <f t="shared" si="41"/>
        <v>0</v>
      </c>
      <c r="BH243" s="101">
        <f t="shared" si="42"/>
        <v>0</v>
      </c>
      <c r="BI243" s="101">
        <f t="shared" si="43"/>
        <v>0</v>
      </c>
      <c r="BJ243" s="18" t="s">
        <v>143</v>
      </c>
      <c r="BK243" s="101">
        <f t="shared" si="44"/>
        <v>0</v>
      </c>
      <c r="BL243" s="18" t="s">
        <v>170</v>
      </c>
      <c r="BM243" s="180" t="s">
        <v>414</v>
      </c>
    </row>
    <row r="244" spans="1:65" s="2" customFormat="1" ht="21.75" customHeight="1">
      <c r="A244" s="35"/>
      <c r="B244" s="136"/>
      <c r="C244" s="205" t="s">
        <v>373</v>
      </c>
      <c r="D244" s="205" t="s">
        <v>208</v>
      </c>
      <c r="E244" s="206" t="s">
        <v>415</v>
      </c>
      <c r="F244" s="207" t="s">
        <v>416</v>
      </c>
      <c r="G244" s="208" t="s">
        <v>169</v>
      </c>
      <c r="H244" s="209">
        <v>2</v>
      </c>
      <c r="I244" s="210"/>
      <c r="J244" s="211">
        <f t="shared" si="35"/>
        <v>0</v>
      </c>
      <c r="K244" s="212"/>
      <c r="L244" s="213"/>
      <c r="M244" s="214" t="s">
        <v>1</v>
      </c>
      <c r="N244" s="215" t="s">
        <v>42</v>
      </c>
      <c r="O244" s="61"/>
      <c r="P244" s="178">
        <f t="shared" si="36"/>
        <v>0</v>
      </c>
      <c r="Q244" s="178">
        <v>0</v>
      </c>
      <c r="R244" s="178">
        <f t="shared" si="37"/>
        <v>0</v>
      </c>
      <c r="S244" s="178">
        <v>0</v>
      </c>
      <c r="T244" s="179">
        <f t="shared" si="38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80" t="s">
        <v>195</v>
      </c>
      <c r="AT244" s="180" t="s">
        <v>208</v>
      </c>
      <c r="AU244" s="180" t="s">
        <v>143</v>
      </c>
      <c r="AY244" s="18" t="s">
        <v>164</v>
      </c>
      <c r="BE244" s="101">
        <f t="shared" si="39"/>
        <v>0</v>
      </c>
      <c r="BF244" s="101">
        <f t="shared" si="40"/>
        <v>0</v>
      </c>
      <c r="BG244" s="101">
        <f t="shared" si="41"/>
        <v>0</v>
      </c>
      <c r="BH244" s="101">
        <f t="shared" si="42"/>
        <v>0</v>
      </c>
      <c r="BI244" s="101">
        <f t="shared" si="43"/>
        <v>0</v>
      </c>
      <c r="BJ244" s="18" t="s">
        <v>143</v>
      </c>
      <c r="BK244" s="101">
        <f t="shared" si="44"/>
        <v>0</v>
      </c>
      <c r="BL244" s="18" t="s">
        <v>170</v>
      </c>
      <c r="BM244" s="180" t="s">
        <v>417</v>
      </c>
    </row>
    <row r="245" spans="1:65" s="2" customFormat="1" ht="21.75" customHeight="1">
      <c r="A245" s="35"/>
      <c r="B245" s="136"/>
      <c r="C245" s="205" t="s">
        <v>418</v>
      </c>
      <c r="D245" s="205" t="s">
        <v>208</v>
      </c>
      <c r="E245" s="206" t="s">
        <v>419</v>
      </c>
      <c r="F245" s="207" t="s">
        <v>420</v>
      </c>
      <c r="G245" s="208" t="s">
        <v>169</v>
      </c>
      <c r="H245" s="209">
        <v>2</v>
      </c>
      <c r="I245" s="210"/>
      <c r="J245" s="211">
        <f t="shared" si="35"/>
        <v>0</v>
      </c>
      <c r="K245" s="212"/>
      <c r="L245" s="213"/>
      <c r="M245" s="214" t="s">
        <v>1</v>
      </c>
      <c r="N245" s="215" t="s">
        <v>42</v>
      </c>
      <c r="O245" s="61"/>
      <c r="P245" s="178">
        <f t="shared" si="36"/>
        <v>0</v>
      </c>
      <c r="Q245" s="178">
        <v>0</v>
      </c>
      <c r="R245" s="178">
        <f t="shared" si="37"/>
        <v>0</v>
      </c>
      <c r="S245" s="178">
        <v>0</v>
      </c>
      <c r="T245" s="179">
        <f t="shared" si="38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80" t="s">
        <v>195</v>
      </c>
      <c r="AT245" s="180" t="s">
        <v>208</v>
      </c>
      <c r="AU245" s="180" t="s">
        <v>143</v>
      </c>
      <c r="AY245" s="18" t="s">
        <v>164</v>
      </c>
      <c r="BE245" s="101">
        <f t="shared" si="39"/>
        <v>0</v>
      </c>
      <c r="BF245" s="101">
        <f t="shared" si="40"/>
        <v>0</v>
      </c>
      <c r="BG245" s="101">
        <f t="shared" si="41"/>
        <v>0</v>
      </c>
      <c r="BH245" s="101">
        <f t="shared" si="42"/>
        <v>0</v>
      </c>
      <c r="BI245" s="101">
        <f t="shared" si="43"/>
        <v>0</v>
      </c>
      <c r="BJ245" s="18" t="s">
        <v>143</v>
      </c>
      <c r="BK245" s="101">
        <f t="shared" si="44"/>
        <v>0</v>
      </c>
      <c r="BL245" s="18" t="s">
        <v>170</v>
      </c>
      <c r="BM245" s="180" t="s">
        <v>421</v>
      </c>
    </row>
    <row r="246" spans="1:65" s="2" customFormat="1" ht="21.75" customHeight="1">
      <c r="A246" s="35"/>
      <c r="B246" s="136"/>
      <c r="C246" s="205" t="s">
        <v>379</v>
      </c>
      <c r="D246" s="205" t="s">
        <v>208</v>
      </c>
      <c r="E246" s="206" t="s">
        <v>422</v>
      </c>
      <c r="F246" s="207" t="s">
        <v>423</v>
      </c>
      <c r="G246" s="208" t="s">
        <v>169</v>
      </c>
      <c r="H246" s="209">
        <v>2</v>
      </c>
      <c r="I246" s="210"/>
      <c r="J246" s="211">
        <f t="shared" si="35"/>
        <v>0</v>
      </c>
      <c r="K246" s="212"/>
      <c r="L246" s="213"/>
      <c r="M246" s="214" t="s">
        <v>1</v>
      </c>
      <c r="N246" s="215" t="s">
        <v>42</v>
      </c>
      <c r="O246" s="61"/>
      <c r="P246" s="178">
        <f t="shared" si="36"/>
        <v>0</v>
      </c>
      <c r="Q246" s="178">
        <v>0</v>
      </c>
      <c r="R246" s="178">
        <f t="shared" si="37"/>
        <v>0</v>
      </c>
      <c r="S246" s="178">
        <v>0</v>
      </c>
      <c r="T246" s="179">
        <f t="shared" si="38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80" t="s">
        <v>195</v>
      </c>
      <c r="AT246" s="180" t="s">
        <v>208</v>
      </c>
      <c r="AU246" s="180" t="s">
        <v>143</v>
      </c>
      <c r="AY246" s="18" t="s">
        <v>164</v>
      </c>
      <c r="BE246" s="101">
        <f t="shared" si="39"/>
        <v>0</v>
      </c>
      <c r="BF246" s="101">
        <f t="shared" si="40"/>
        <v>0</v>
      </c>
      <c r="BG246" s="101">
        <f t="shared" si="41"/>
        <v>0</v>
      </c>
      <c r="BH246" s="101">
        <f t="shared" si="42"/>
        <v>0</v>
      </c>
      <c r="BI246" s="101">
        <f t="shared" si="43"/>
        <v>0</v>
      </c>
      <c r="BJ246" s="18" t="s">
        <v>143</v>
      </c>
      <c r="BK246" s="101">
        <f t="shared" si="44"/>
        <v>0</v>
      </c>
      <c r="BL246" s="18" t="s">
        <v>170</v>
      </c>
      <c r="BM246" s="180" t="s">
        <v>424</v>
      </c>
    </row>
    <row r="247" spans="1:65" s="2" customFormat="1" ht="16.5" customHeight="1">
      <c r="A247" s="35"/>
      <c r="B247" s="136"/>
      <c r="C247" s="205" t="s">
        <v>425</v>
      </c>
      <c r="D247" s="205" t="s">
        <v>208</v>
      </c>
      <c r="E247" s="206" t="s">
        <v>426</v>
      </c>
      <c r="F247" s="207" t="s">
        <v>427</v>
      </c>
      <c r="G247" s="208" t="s">
        <v>169</v>
      </c>
      <c r="H247" s="209">
        <v>1</v>
      </c>
      <c r="I247" s="210"/>
      <c r="J247" s="211">
        <f t="shared" si="35"/>
        <v>0</v>
      </c>
      <c r="K247" s="212"/>
      <c r="L247" s="213"/>
      <c r="M247" s="214" t="s">
        <v>1</v>
      </c>
      <c r="N247" s="215" t="s">
        <v>42</v>
      </c>
      <c r="O247" s="61"/>
      <c r="P247" s="178">
        <f t="shared" si="36"/>
        <v>0</v>
      </c>
      <c r="Q247" s="178">
        <v>0</v>
      </c>
      <c r="R247" s="178">
        <f t="shared" si="37"/>
        <v>0</v>
      </c>
      <c r="S247" s="178">
        <v>0</v>
      </c>
      <c r="T247" s="179">
        <f t="shared" si="38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0" t="s">
        <v>195</v>
      </c>
      <c r="AT247" s="180" t="s">
        <v>208</v>
      </c>
      <c r="AU247" s="180" t="s">
        <v>143</v>
      </c>
      <c r="AY247" s="18" t="s">
        <v>164</v>
      </c>
      <c r="BE247" s="101">
        <f t="shared" si="39"/>
        <v>0</v>
      </c>
      <c r="BF247" s="101">
        <f t="shared" si="40"/>
        <v>0</v>
      </c>
      <c r="BG247" s="101">
        <f t="shared" si="41"/>
        <v>0</v>
      </c>
      <c r="BH247" s="101">
        <f t="shared" si="42"/>
        <v>0</v>
      </c>
      <c r="BI247" s="101">
        <f t="shared" si="43"/>
        <v>0</v>
      </c>
      <c r="BJ247" s="18" t="s">
        <v>143</v>
      </c>
      <c r="BK247" s="101">
        <f t="shared" si="44"/>
        <v>0</v>
      </c>
      <c r="BL247" s="18" t="s">
        <v>170</v>
      </c>
      <c r="BM247" s="180" t="s">
        <v>428</v>
      </c>
    </row>
    <row r="248" spans="1:65" s="2" customFormat="1" ht="21.75" customHeight="1">
      <c r="A248" s="35"/>
      <c r="B248" s="136"/>
      <c r="C248" s="205" t="s">
        <v>383</v>
      </c>
      <c r="D248" s="205" t="s">
        <v>208</v>
      </c>
      <c r="E248" s="206" t="s">
        <v>429</v>
      </c>
      <c r="F248" s="207" t="s">
        <v>430</v>
      </c>
      <c r="G248" s="208" t="s">
        <v>169</v>
      </c>
      <c r="H248" s="209">
        <v>2</v>
      </c>
      <c r="I248" s="210"/>
      <c r="J248" s="211">
        <f t="shared" si="35"/>
        <v>0</v>
      </c>
      <c r="K248" s="212"/>
      <c r="L248" s="213"/>
      <c r="M248" s="214" t="s">
        <v>1</v>
      </c>
      <c r="N248" s="215" t="s">
        <v>42</v>
      </c>
      <c r="O248" s="61"/>
      <c r="P248" s="178">
        <f t="shared" si="36"/>
        <v>0</v>
      </c>
      <c r="Q248" s="178">
        <v>0</v>
      </c>
      <c r="R248" s="178">
        <f t="shared" si="37"/>
        <v>0</v>
      </c>
      <c r="S248" s="178">
        <v>0</v>
      </c>
      <c r="T248" s="179">
        <f t="shared" si="38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80" t="s">
        <v>195</v>
      </c>
      <c r="AT248" s="180" t="s">
        <v>208</v>
      </c>
      <c r="AU248" s="180" t="s">
        <v>143</v>
      </c>
      <c r="AY248" s="18" t="s">
        <v>164</v>
      </c>
      <c r="BE248" s="101">
        <f t="shared" si="39"/>
        <v>0</v>
      </c>
      <c r="BF248" s="101">
        <f t="shared" si="40"/>
        <v>0</v>
      </c>
      <c r="BG248" s="101">
        <f t="shared" si="41"/>
        <v>0</v>
      </c>
      <c r="BH248" s="101">
        <f t="shared" si="42"/>
        <v>0</v>
      </c>
      <c r="BI248" s="101">
        <f t="shared" si="43"/>
        <v>0</v>
      </c>
      <c r="BJ248" s="18" t="s">
        <v>143</v>
      </c>
      <c r="BK248" s="101">
        <f t="shared" si="44"/>
        <v>0</v>
      </c>
      <c r="BL248" s="18" t="s">
        <v>170</v>
      </c>
      <c r="BM248" s="180" t="s">
        <v>431</v>
      </c>
    </row>
    <row r="249" spans="1:65" s="2" customFormat="1" ht="16.5" customHeight="1">
      <c r="A249" s="35"/>
      <c r="B249" s="136"/>
      <c r="C249" s="205" t="s">
        <v>432</v>
      </c>
      <c r="D249" s="205" t="s">
        <v>208</v>
      </c>
      <c r="E249" s="206" t="s">
        <v>433</v>
      </c>
      <c r="F249" s="207" t="s">
        <v>434</v>
      </c>
      <c r="G249" s="208" t="s">
        <v>169</v>
      </c>
      <c r="H249" s="209">
        <v>2</v>
      </c>
      <c r="I249" s="210"/>
      <c r="J249" s="211">
        <f t="shared" si="35"/>
        <v>0</v>
      </c>
      <c r="K249" s="212"/>
      <c r="L249" s="213"/>
      <c r="M249" s="214" t="s">
        <v>1</v>
      </c>
      <c r="N249" s="215" t="s">
        <v>42</v>
      </c>
      <c r="O249" s="61"/>
      <c r="P249" s="178">
        <f t="shared" si="36"/>
        <v>0</v>
      </c>
      <c r="Q249" s="178">
        <v>0</v>
      </c>
      <c r="R249" s="178">
        <f t="shared" si="37"/>
        <v>0</v>
      </c>
      <c r="S249" s="178">
        <v>0</v>
      </c>
      <c r="T249" s="179">
        <f t="shared" si="38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80" t="s">
        <v>195</v>
      </c>
      <c r="AT249" s="180" t="s">
        <v>208</v>
      </c>
      <c r="AU249" s="180" t="s">
        <v>143</v>
      </c>
      <c r="AY249" s="18" t="s">
        <v>164</v>
      </c>
      <c r="BE249" s="101">
        <f t="shared" si="39"/>
        <v>0</v>
      </c>
      <c r="BF249" s="101">
        <f t="shared" si="40"/>
        <v>0</v>
      </c>
      <c r="BG249" s="101">
        <f t="shared" si="41"/>
        <v>0</v>
      </c>
      <c r="BH249" s="101">
        <f t="shared" si="42"/>
        <v>0</v>
      </c>
      <c r="BI249" s="101">
        <f t="shared" si="43"/>
        <v>0</v>
      </c>
      <c r="BJ249" s="18" t="s">
        <v>143</v>
      </c>
      <c r="BK249" s="101">
        <f t="shared" si="44"/>
        <v>0</v>
      </c>
      <c r="BL249" s="18" t="s">
        <v>170</v>
      </c>
      <c r="BM249" s="180" t="s">
        <v>435</v>
      </c>
    </row>
    <row r="250" spans="1:65" s="2" customFormat="1" ht="16.5" customHeight="1">
      <c r="A250" s="35"/>
      <c r="B250" s="136"/>
      <c r="C250" s="205" t="s">
        <v>387</v>
      </c>
      <c r="D250" s="205" t="s">
        <v>208</v>
      </c>
      <c r="E250" s="206" t="s">
        <v>436</v>
      </c>
      <c r="F250" s="207" t="s">
        <v>437</v>
      </c>
      <c r="G250" s="208" t="s">
        <v>169</v>
      </c>
      <c r="H250" s="209">
        <v>10</v>
      </c>
      <c r="I250" s="210"/>
      <c r="J250" s="211">
        <f t="shared" si="35"/>
        <v>0</v>
      </c>
      <c r="K250" s="212"/>
      <c r="L250" s="213"/>
      <c r="M250" s="214" t="s">
        <v>1</v>
      </c>
      <c r="N250" s="215" t="s">
        <v>42</v>
      </c>
      <c r="O250" s="61"/>
      <c r="P250" s="178">
        <f t="shared" si="36"/>
        <v>0</v>
      </c>
      <c r="Q250" s="178">
        <v>0</v>
      </c>
      <c r="R250" s="178">
        <f t="shared" si="37"/>
        <v>0</v>
      </c>
      <c r="S250" s="178">
        <v>0</v>
      </c>
      <c r="T250" s="179">
        <f t="shared" si="38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80" t="s">
        <v>195</v>
      </c>
      <c r="AT250" s="180" t="s">
        <v>208</v>
      </c>
      <c r="AU250" s="180" t="s">
        <v>143</v>
      </c>
      <c r="AY250" s="18" t="s">
        <v>164</v>
      </c>
      <c r="BE250" s="101">
        <f t="shared" si="39"/>
        <v>0</v>
      </c>
      <c r="BF250" s="101">
        <f t="shared" si="40"/>
        <v>0</v>
      </c>
      <c r="BG250" s="101">
        <f t="shared" si="41"/>
        <v>0</v>
      </c>
      <c r="BH250" s="101">
        <f t="shared" si="42"/>
        <v>0</v>
      </c>
      <c r="BI250" s="101">
        <f t="shared" si="43"/>
        <v>0</v>
      </c>
      <c r="BJ250" s="18" t="s">
        <v>143</v>
      </c>
      <c r="BK250" s="101">
        <f t="shared" si="44"/>
        <v>0</v>
      </c>
      <c r="BL250" s="18" t="s">
        <v>170</v>
      </c>
      <c r="BM250" s="180" t="s">
        <v>438</v>
      </c>
    </row>
    <row r="251" spans="1:65" s="2" customFormat="1" ht="16.5" customHeight="1">
      <c r="A251" s="35"/>
      <c r="B251" s="136"/>
      <c r="C251" s="205" t="s">
        <v>439</v>
      </c>
      <c r="D251" s="205" t="s">
        <v>208</v>
      </c>
      <c r="E251" s="206" t="s">
        <v>440</v>
      </c>
      <c r="F251" s="207" t="s">
        <v>441</v>
      </c>
      <c r="G251" s="208" t="s">
        <v>169</v>
      </c>
      <c r="H251" s="209">
        <v>1</v>
      </c>
      <c r="I251" s="210"/>
      <c r="J251" s="211">
        <f t="shared" si="35"/>
        <v>0</v>
      </c>
      <c r="K251" s="212"/>
      <c r="L251" s="213"/>
      <c r="M251" s="214" t="s">
        <v>1</v>
      </c>
      <c r="N251" s="215" t="s">
        <v>42</v>
      </c>
      <c r="O251" s="61"/>
      <c r="P251" s="178">
        <f t="shared" si="36"/>
        <v>0</v>
      </c>
      <c r="Q251" s="178">
        <v>0</v>
      </c>
      <c r="R251" s="178">
        <f t="shared" si="37"/>
        <v>0</v>
      </c>
      <c r="S251" s="178">
        <v>0</v>
      </c>
      <c r="T251" s="179">
        <f t="shared" si="38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80" t="s">
        <v>195</v>
      </c>
      <c r="AT251" s="180" t="s">
        <v>208</v>
      </c>
      <c r="AU251" s="180" t="s">
        <v>143</v>
      </c>
      <c r="AY251" s="18" t="s">
        <v>164</v>
      </c>
      <c r="BE251" s="101">
        <f t="shared" si="39"/>
        <v>0</v>
      </c>
      <c r="BF251" s="101">
        <f t="shared" si="40"/>
        <v>0</v>
      </c>
      <c r="BG251" s="101">
        <f t="shared" si="41"/>
        <v>0</v>
      </c>
      <c r="BH251" s="101">
        <f t="shared" si="42"/>
        <v>0</v>
      </c>
      <c r="BI251" s="101">
        <f t="shared" si="43"/>
        <v>0</v>
      </c>
      <c r="BJ251" s="18" t="s">
        <v>143</v>
      </c>
      <c r="BK251" s="101">
        <f t="shared" si="44"/>
        <v>0</v>
      </c>
      <c r="BL251" s="18" t="s">
        <v>170</v>
      </c>
      <c r="BM251" s="180" t="s">
        <v>442</v>
      </c>
    </row>
    <row r="252" spans="1:65" s="2" customFormat="1" ht="16.5" customHeight="1">
      <c r="A252" s="35"/>
      <c r="B252" s="136"/>
      <c r="C252" s="205" t="s">
        <v>390</v>
      </c>
      <c r="D252" s="205" t="s">
        <v>208</v>
      </c>
      <c r="E252" s="206" t="s">
        <v>443</v>
      </c>
      <c r="F252" s="207" t="s">
        <v>444</v>
      </c>
      <c r="G252" s="208" t="s">
        <v>169</v>
      </c>
      <c r="H252" s="209">
        <v>2</v>
      </c>
      <c r="I252" s="210"/>
      <c r="J252" s="211">
        <f t="shared" si="35"/>
        <v>0</v>
      </c>
      <c r="K252" s="212"/>
      <c r="L252" s="213"/>
      <c r="M252" s="214" t="s">
        <v>1</v>
      </c>
      <c r="N252" s="215" t="s">
        <v>42</v>
      </c>
      <c r="O252" s="61"/>
      <c r="P252" s="178">
        <f t="shared" si="36"/>
        <v>0</v>
      </c>
      <c r="Q252" s="178">
        <v>0</v>
      </c>
      <c r="R252" s="178">
        <f t="shared" si="37"/>
        <v>0</v>
      </c>
      <c r="S252" s="178">
        <v>0</v>
      </c>
      <c r="T252" s="179">
        <f t="shared" si="38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80" t="s">
        <v>195</v>
      </c>
      <c r="AT252" s="180" t="s">
        <v>208</v>
      </c>
      <c r="AU252" s="180" t="s">
        <v>143</v>
      </c>
      <c r="AY252" s="18" t="s">
        <v>164</v>
      </c>
      <c r="BE252" s="101">
        <f t="shared" si="39"/>
        <v>0</v>
      </c>
      <c r="BF252" s="101">
        <f t="shared" si="40"/>
        <v>0</v>
      </c>
      <c r="BG252" s="101">
        <f t="shared" si="41"/>
        <v>0</v>
      </c>
      <c r="BH252" s="101">
        <f t="shared" si="42"/>
        <v>0</v>
      </c>
      <c r="BI252" s="101">
        <f t="shared" si="43"/>
        <v>0</v>
      </c>
      <c r="BJ252" s="18" t="s">
        <v>143</v>
      </c>
      <c r="BK252" s="101">
        <f t="shared" si="44"/>
        <v>0</v>
      </c>
      <c r="BL252" s="18" t="s">
        <v>170</v>
      </c>
      <c r="BM252" s="180" t="s">
        <v>445</v>
      </c>
    </row>
    <row r="253" spans="1:65" s="2" customFormat="1" ht="16.5" customHeight="1">
      <c r="A253" s="35"/>
      <c r="B253" s="136"/>
      <c r="C253" s="205" t="s">
        <v>446</v>
      </c>
      <c r="D253" s="205" t="s">
        <v>208</v>
      </c>
      <c r="E253" s="206" t="s">
        <v>447</v>
      </c>
      <c r="F253" s="207" t="s">
        <v>448</v>
      </c>
      <c r="G253" s="208" t="s">
        <v>169</v>
      </c>
      <c r="H253" s="209">
        <v>4</v>
      </c>
      <c r="I253" s="210"/>
      <c r="J253" s="211">
        <f t="shared" si="35"/>
        <v>0</v>
      </c>
      <c r="K253" s="212"/>
      <c r="L253" s="213"/>
      <c r="M253" s="214" t="s">
        <v>1</v>
      </c>
      <c r="N253" s="215" t="s">
        <v>42</v>
      </c>
      <c r="O253" s="61"/>
      <c r="P253" s="178">
        <f t="shared" si="36"/>
        <v>0</v>
      </c>
      <c r="Q253" s="178">
        <v>0</v>
      </c>
      <c r="R253" s="178">
        <f t="shared" si="37"/>
        <v>0</v>
      </c>
      <c r="S253" s="178">
        <v>0</v>
      </c>
      <c r="T253" s="179">
        <f t="shared" si="38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80" t="s">
        <v>195</v>
      </c>
      <c r="AT253" s="180" t="s">
        <v>208</v>
      </c>
      <c r="AU253" s="180" t="s">
        <v>143</v>
      </c>
      <c r="AY253" s="18" t="s">
        <v>164</v>
      </c>
      <c r="BE253" s="101">
        <f t="shared" si="39"/>
        <v>0</v>
      </c>
      <c r="BF253" s="101">
        <f t="shared" si="40"/>
        <v>0</v>
      </c>
      <c r="BG253" s="101">
        <f t="shared" si="41"/>
        <v>0</v>
      </c>
      <c r="BH253" s="101">
        <f t="shared" si="42"/>
        <v>0</v>
      </c>
      <c r="BI253" s="101">
        <f t="shared" si="43"/>
        <v>0</v>
      </c>
      <c r="BJ253" s="18" t="s">
        <v>143</v>
      </c>
      <c r="BK253" s="101">
        <f t="shared" si="44"/>
        <v>0</v>
      </c>
      <c r="BL253" s="18" t="s">
        <v>170</v>
      </c>
      <c r="BM253" s="180" t="s">
        <v>449</v>
      </c>
    </row>
    <row r="254" spans="1:65" s="2" customFormat="1" ht="16.5" customHeight="1">
      <c r="A254" s="35"/>
      <c r="B254" s="136"/>
      <c r="C254" s="205" t="s">
        <v>394</v>
      </c>
      <c r="D254" s="205" t="s">
        <v>208</v>
      </c>
      <c r="E254" s="206" t="s">
        <v>450</v>
      </c>
      <c r="F254" s="207" t="s">
        <v>451</v>
      </c>
      <c r="G254" s="208" t="s">
        <v>169</v>
      </c>
      <c r="H254" s="209">
        <v>11</v>
      </c>
      <c r="I254" s="210"/>
      <c r="J254" s="211">
        <f t="shared" si="35"/>
        <v>0</v>
      </c>
      <c r="K254" s="212"/>
      <c r="L254" s="213"/>
      <c r="M254" s="214" t="s">
        <v>1</v>
      </c>
      <c r="N254" s="215" t="s">
        <v>42</v>
      </c>
      <c r="O254" s="61"/>
      <c r="P254" s="178">
        <f t="shared" si="36"/>
        <v>0</v>
      </c>
      <c r="Q254" s="178">
        <v>0</v>
      </c>
      <c r="R254" s="178">
        <f t="shared" si="37"/>
        <v>0</v>
      </c>
      <c r="S254" s="178">
        <v>0</v>
      </c>
      <c r="T254" s="179">
        <f t="shared" si="38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80" t="s">
        <v>195</v>
      </c>
      <c r="AT254" s="180" t="s">
        <v>208</v>
      </c>
      <c r="AU254" s="180" t="s">
        <v>143</v>
      </c>
      <c r="AY254" s="18" t="s">
        <v>164</v>
      </c>
      <c r="BE254" s="101">
        <f t="shared" si="39"/>
        <v>0</v>
      </c>
      <c r="BF254" s="101">
        <f t="shared" si="40"/>
        <v>0</v>
      </c>
      <c r="BG254" s="101">
        <f t="shared" si="41"/>
        <v>0</v>
      </c>
      <c r="BH254" s="101">
        <f t="shared" si="42"/>
        <v>0</v>
      </c>
      <c r="BI254" s="101">
        <f t="shared" si="43"/>
        <v>0</v>
      </c>
      <c r="BJ254" s="18" t="s">
        <v>143</v>
      </c>
      <c r="BK254" s="101">
        <f t="shared" si="44"/>
        <v>0</v>
      </c>
      <c r="BL254" s="18" t="s">
        <v>170</v>
      </c>
      <c r="BM254" s="180" t="s">
        <v>452</v>
      </c>
    </row>
    <row r="255" spans="1:65" s="2" customFormat="1" ht="16.5" customHeight="1">
      <c r="A255" s="35"/>
      <c r="B255" s="136"/>
      <c r="C255" s="205" t="s">
        <v>453</v>
      </c>
      <c r="D255" s="205" t="s">
        <v>208</v>
      </c>
      <c r="E255" s="206" t="s">
        <v>454</v>
      </c>
      <c r="F255" s="207" t="s">
        <v>455</v>
      </c>
      <c r="G255" s="208" t="s">
        <v>169</v>
      </c>
      <c r="H255" s="209">
        <v>5</v>
      </c>
      <c r="I255" s="210"/>
      <c r="J255" s="211">
        <f t="shared" si="35"/>
        <v>0</v>
      </c>
      <c r="K255" s="212"/>
      <c r="L255" s="213"/>
      <c r="M255" s="214" t="s">
        <v>1</v>
      </c>
      <c r="N255" s="215" t="s">
        <v>42</v>
      </c>
      <c r="O255" s="61"/>
      <c r="P255" s="178">
        <f t="shared" si="36"/>
        <v>0</v>
      </c>
      <c r="Q255" s="178">
        <v>0</v>
      </c>
      <c r="R255" s="178">
        <f t="shared" si="37"/>
        <v>0</v>
      </c>
      <c r="S255" s="178">
        <v>0</v>
      </c>
      <c r="T255" s="179">
        <f t="shared" si="38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80" t="s">
        <v>195</v>
      </c>
      <c r="AT255" s="180" t="s">
        <v>208</v>
      </c>
      <c r="AU255" s="180" t="s">
        <v>143</v>
      </c>
      <c r="AY255" s="18" t="s">
        <v>164</v>
      </c>
      <c r="BE255" s="101">
        <f t="shared" si="39"/>
        <v>0</v>
      </c>
      <c r="BF255" s="101">
        <f t="shared" si="40"/>
        <v>0</v>
      </c>
      <c r="BG255" s="101">
        <f t="shared" si="41"/>
        <v>0</v>
      </c>
      <c r="BH255" s="101">
        <f t="shared" si="42"/>
        <v>0</v>
      </c>
      <c r="BI255" s="101">
        <f t="shared" si="43"/>
        <v>0</v>
      </c>
      <c r="BJ255" s="18" t="s">
        <v>143</v>
      </c>
      <c r="BK255" s="101">
        <f t="shared" si="44"/>
        <v>0</v>
      </c>
      <c r="BL255" s="18" t="s">
        <v>170</v>
      </c>
      <c r="BM255" s="180" t="s">
        <v>456</v>
      </c>
    </row>
    <row r="256" spans="1:65" s="2" customFormat="1" ht="16.5" customHeight="1">
      <c r="A256" s="35"/>
      <c r="B256" s="136"/>
      <c r="C256" s="205" t="s">
        <v>397</v>
      </c>
      <c r="D256" s="205" t="s">
        <v>208</v>
      </c>
      <c r="E256" s="206" t="s">
        <v>457</v>
      </c>
      <c r="F256" s="207" t="s">
        <v>458</v>
      </c>
      <c r="G256" s="208" t="s">
        <v>169</v>
      </c>
      <c r="H256" s="209">
        <v>2</v>
      </c>
      <c r="I256" s="210"/>
      <c r="J256" s="211">
        <f t="shared" si="35"/>
        <v>0</v>
      </c>
      <c r="K256" s="212"/>
      <c r="L256" s="213"/>
      <c r="M256" s="214" t="s">
        <v>1</v>
      </c>
      <c r="N256" s="215" t="s">
        <v>42</v>
      </c>
      <c r="O256" s="61"/>
      <c r="P256" s="178">
        <f t="shared" si="36"/>
        <v>0</v>
      </c>
      <c r="Q256" s="178">
        <v>0</v>
      </c>
      <c r="R256" s="178">
        <f t="shared" si="37"/>
        <v>0</v>
      </c>
      <c r="S256" s="178">
        <v>0</v>
      </c>
      <c r="T256" s="179">
        <f t="shared" si="38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80" t="s">
        <v>195</v>
      </c>
      <c r="AT256" s="180" t="s">
        <v>208</v>
      </c>
      <c r="AU256" s="180" t="s">
        <v>143</v>
      </c>
      <c r="AY256" s="18" t="s">
        <v>164</v>
      </c>
      <c r="BE256" s="101">
        <f t="shared" si="39"/>
        <v>0</v>
      </c>
      <c r="BF256" s="101">
        <f t="shared" si="40"/>
        <v>0</v>
      </c>
      <c r="BG256" s="101">
        <f t="shared" si="41"/>
        <v>0</v>
      </c>
      <c r="BH256" s="101">
        <f t="shared" si="42"/>
        <v>0</v>
      </c>
      <c r="BI256" s="101">
        <f t="shared" si="43"/>
        <v>0</v>
      </c>
      <c r="BJ256" s="18" t="s">
        <v>143</v>
      </c>
      <c r="BK256" s="101">
        <f t="shared" si="44"/>
        <v>0</v>
      </c>
      <c r="BL256" s="18" t="s">
        <v>170</v>
      </c>
      <c r="BM256" s="180" t="s">
        <v>459</v>
      </c>
    </row>
    <row r="257" spans="1:65" s="2" customFormat="1" ht="16.5" customHeight="1">
      <c r="A257" s="35"/>
      <c r="B257" s="136"/>
      <c r="C257" s="205" t="s">
        <v>460</v>
      </c>
      <c r="D257" s="205" t="s">
        <v>208</v>
      </c>
      <c r="E257" s="206" t="s">
        <v>461</v>
      </c>
      <c r="F257" s="207" t="s">
        <v>462</v>
      </c>
      <c r="G257" s="208" t="s">
        <v>169</v>
      </c>
      <c r="H257" s="209">
        <v>3</v>
      </c>
      <c r="I257" s="210"/>
      <c r="J257" s="211">
        <f t="shared" si="35"/>
        <v>0</v>
      </c>
      <c r="K257" s="212"/>
      <c r="L257" s="213"/>
      <c r="M257" s="214" t="s">
        <v>1</v>
      </c>
      <c r="N257" s="215" t="s">
        <v>42</v>
      </c>
      <c r="O257" s="61"/>
      <c r="P257" s="178">
        <f t="shared" si="36"/>
        <v>0</v>
      </c>
      <c r="Q257" s="178">
        <v>0</v>
      </c>
      <c r="R257" s="178">
        <f t="shared" si="37"/>
        <v>0</v>
      </c>
      <c r="S257" s="178">
        <v>0</v>
      </c>
      <c r="T257" s="179">
        <f t="shared" si="38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80" t="s">
        <v>195</v>
      </c>
      <c r="AT257" s="180" t="s">
        <v>208</v>
      </c>
      <c r="AU257" s="180" t="s">
        <v>143</v>
      </c>
      <c r="AY257" s="18" t="s">
        <v>164</v>
      </c>
      <c r="BE257" s="101">
        <f t="shared" si="39"/>
        <v>0</v>
      </c>
      <c r="BF257" s="101">
        <f t="shared" si="40"/>
        <v>0</v>
      </c>
      <c r="BG257" s="101">
        <f t="shared" si="41"/>
        <v>0</v>
      </c>
      <c r="BH257" s="101">
        <f t="shared" si="42"/>
        <v>0</v>
      </c>
      <c r="BI257" s="101">
        <f t="shared" si="43"/>
        <v>0</v>
      </c>
      <c r="BJ257" s="18" t="s">
        <v>143</v>
      </c>
      <c r="BK257" s="101">
        <f t="shared" si="44"/>
        <v>0</v>
      </c>
      <c r="BL257" s="18" t="s">
        <v>170</v>
      </c>
      <c r="BM257" s="180" t="s">
        <v>463</v>
      </c>
    </row>
    <row r="258" spans="1:65" s="2" customFormat="1" ht="16.5" customHeight="1">
      <c r="A258" s="35"/>
      <c r="B258" s="136"/>
      <c r="C258" s="205" t="s">
        <v>401</v>
      </c>
      <c r="D258" s="205" t="s">
        <v>208</v>
      </c>
      <c r="E258" s="206" t="s">
        <v>464</v>
      </c>
      <c r="F258" s="207" t="s">
        <v>465</v>
      </c>
      <c r="G258" s="208" t="s">
        <v>169</v>
      </c>
      <c r="H258" s="209">
        <v>3</v>
      </c>
      <c r="I258" s="210"/>
      <c r="J258" s="211">
        <f t="shared" si="35"/>
        <v>0</v>
      </c>
      <c r="K258" s="212"/>
      <c r="L258" s="213"/>
      <c r="M258" s="214" t="s">
        <v>1</v>
      </c>
      <c r="N258" s="215" t="s">
        <v>42</v>
      </c>
      <c r="O258" s="61"/>
      <c r="P258" s="178">
        <f t="shared" si="36"/>
        <v>0</v>
      </c>
      <c r="Q258" s="178">
        <v>0</v>
      </c>
      <c r="R258" s="178">
        <f t="shared" si="37"/>
        <v>0</v>
      </c>
      <c r="S258" s="178">
        <v>0</v>
      </c>
      <c r="T258" s="179">
        <f t="shared" si="38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80" t="s">
        <v>195</v>
      </c>
      <c r="AT258" s="180" t="s">
        <v>208</v>
      </c>
      <c r="AU258" s="180" t="s">
        <v>143</v>
      </c>
      <c r="AY258" s="18" t="s">
        <v>164</v>
      </c>
      <c r="BE258" s="101">
        <f t="shared" si="39"/>
        <v>0</v>
      </c>
      <c r="BF258" s="101">
        <f t="shared" si="40"/>
        <v>0</v>
      </c>
      <c r="BG258" s="101">
        <f t="shared" si="41"/>
        <v>0</v>
      </c>
      <c r="BH258" s="101">
        <f t="shared" si="42"/>
        <v>0</v>
      </c>
      <c r="BI258" s="101">
        <f t="shared" si="43"/>
        <v>0</v>
      </c>
      <c r="BJ258" s="18" t="s">
        <v>143</v>
      </c>
      <c r="BK258" s="101">
        <f t="shared" si="44"/>
        <v>0</v>
      </c>
      <c r="BL258" s="18" t="s">
        <v>170</v>
      </c>
      <c r="BM258" s="180" t="s">
        <v>466</v>
      </c>
    </row>
    <row r="259" spans="1:65" s="2" customFormat="1" ht="16.5" customHeight="1">
      <c r="A259" s="35"/>
      <c r="B259" s="136"/>
      <c r="C259" s="205" t="s">
        <v>467</v>
      </c>
      <c r="D259" s="205" t="s">
        <v>208</v>
      </c>
      <c r="E259" s="206" t="s">
        <v>468</v>
      </c>
      <c r="F259" s="207" t="s">
        <v>469</v>
      </c>
      <c r="G259" s="208" t="s">
        <v>169</v>
      </c>
      <c r="H259" s="209">
        <v>27</v>
      </c>
      <c r="I259" s="210"/>
      <c r="J259" s="211">
        <f t="shared" si="35"/>
        <v>0</v>
      </c>
      <c r="K259" s="212"/>
      <c r="L259" s="213"/>
      <c r="M259" s="214" t="s">
        <v>1</v>
      </c>
      <c r="N259" s="215" t="s">
        <v>42</v>
      </c>
      <c r="O259" s="61"/>
      <c r="P259" s="178">
        <f t="shared" si="36"/>
        <v>0</v>
      </c>
      <c r="Q259" s="178">
        <v>1E-4</v>
      </c>
      <c r="R259" s="178">
        <f t="shared" si="37"/>
        <v>2.7000000000000001E-3</v>
      </c>
      <c r="S259" s="178">
        <v>0</v>
      </c>
      <c r="T259" s="179">
        <f t="shared" si="38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80" t="s">
        <v>195</v>
      </c>
      <c r="AT259" s="180" t="s">
        <v>208</v>
      </c>
      <c r="AU259" s="180" t="s">
        <v>143</v>
      </c>
      <c r="AY259" s="18" t="s">
        <v>164</v>
      </c>
      <c r="BE259" s="101">
        <f t="shared" si="39"/>
        <v>0</v>
      </c>
      <c r="BF259" s="101">
        <f t="shared" si="40"/>
        <v>0</v>
      </c>
      <c r="BG259" s="101">
        <f t="shared" si="41"/>
        <v>0</v>
      </c>
      <c r="BH259" s="101">
        <f t="shared" si="42"/>
        <v>0</v>
      </c>
      <c r="BI259" s="101">
        <f t="shared" si="43"/>
        <v>0</v>
      </c>
      <c r="BJ259" s="18" t="s">
        <v>143</v>
      </c>
      <c r="BK259" s="101">
        <f t="shared" si="44"/>
        <v>0</v>
      </c>
      <c r="BL259" s="18" t="s">
        <v>170</v>
      </c>
      <c r="BM259" s="180" t="s">
        <v>470</v>
      </c>
    </row>
    <row r="260" spans="1:65" s="14" customFormat="1" ht="12">
      <c r="B260" s="189"/>
      <c r="D260" s="182" t="s">
        <v>203</v>
      </c>
      <c r="E260" s="190" t="s">
        <v>1</v>
      </c>
      <c r="F260" s="191" t="s">
        <v>279</v>
      </c>
      <c r="H260" s="192">
        <v>27</v>
      </c>
      <c r="I260" s="193"/>
      <c r="L260" s="189"/>
      <c r="M260" s="194"/>
      <c r="N260" s="195"/>
      <c r="O260" s="195"/>
      <c r="P260" s="195"/>
      <c r="Q260" s="195"/>
      <c r="R260" s="195"/>
      <c r="S260" s="195"/>
      <c r="T260" s="196"/>
      <c r="AT260" s="190" t="s">
        <v>203</v>
      </c>
      <c r="AU260" s="190" t="s">
        <v>143</v>
      </c>
      <c r="AV260" s="14" t="s">
        <v>143</v>
      </c>
      <c r="AW260" s="14" t="s">
        <v>30</v>
      </c>
      <c r="AX260" s="14" t="s">
        <v>84</v>
      </c>
      <c r="AY260" s="190" t="s">
        <v>164</v>
      </c>
    </row>
    <row r="261" spans="1:65" s="13" customFormat="1" ht="12">
      <c r="B261" s="181"/>
      <c r="D261" s="182" t="s">
        <v>203</v>
      </c>
      <c r="E261" s="183" t="s">
        <v>1</v>
      </c>
      <c r="F261" s="184" t="s">
        <v>380</v>
      </c>
      <c r="H261" s="183" t="s">
        <v>1</v>
      </c>
      <c r="I261" s="185"/>
      <c r="L261" s="181"/>
      <c r="M261" s="186"/>
      <c r="N261" s="187"/>
      <c r="O261" s="187"/>
      <c r="P261" s="187"/>
      <c r="Q261" s="187"/>
      <c r="R261" s="187"/>
      <c r="S261" s="187"/>
      <c r="T261" s="188"/>
      <c r="AT261" s="183" t="s">
        <v>203</v>
      </c>
      <c r="AU261" s="183" t="s">
        <v>143</v>
      </c>
      <c r="AV261" s="13" t="s">
        <v>84</v>
      </c>
      <c r="AW261" s="13" t="s">
        <v>30</v>
      </c>
      <c r="AX261" s="13" t="s">
        <v>76</v>
      </c>
      <c r="AY261" s="183" t="s">
        <v>164</v>
      </c>
    </row>
    <row r="262" spans="1:65" s="2" customFormat="1" ht="16.5" customHeight="1">
      <c r="A262" s="35"/>
      <c r="B262" s="136"/>
      <c r="C262" s="205" t="s">
        <v>404</v>
      </c>
      <c r="D262" s="205" t="s">
        <v>208</v>
      </c>
      <c r="E262" s="206" t="s">
        <v>471</v>
      </c>
      <c r="F262" s="207" t="s">
        <v>472</v>
      </c>
      <c r="G262" s="208" t="s">
        <v>169</v>
      </c>
      <c r="H262" s="209">
        <v>27</v>
      </c>
      <c r="I262" s="210"/>
      <c r="J262" s="211">
        <f t="shared" ref="J262:J291" si="45">ROUND(I262*H262,2)</f>
        <v>0</v>
      </c>
      <c r="K262" s="212"/>
      <c r="L262" s="213"/>
      <c r="M262" s="214" t="s">
        <v>1</v>
      </c>
      <c r="N262" s="215" t="s">
        <v>42</v>
      </c>
      <c r="O262" s="61"/>
      <c r="P262" s="178">
        <f t="shared" ref="P262:P291" si="46">O262*H262</f>
        <v>0</v>
      </c>
      <c r="Q262" s="178">
        <v>1E-4</v>
      </c>
      <c r="R262" s="178">
        <f t="shared" ref="R262:R291" si="47">Q262*H262</f>
        <v>2.7000000000000001E-3</v>
      </c>
      <c r="S262" s="178">
        <v>0</v>
      </c>
      <c r="T262" s="179">
        <f t="shared" ref="T262:T291" si="48"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80" t="s">
        <v>195</v>
      </c>
      <c r="AT262" s="180" t="s">
        <v>208</v>
      </c>
      <c r="AU262" s="180" t="s">
        <v>143</v>
      </c>
      <c r="AY262" s="18" t="s">
        <v>164</v>
      </c>
      <c r="BE262" s="101">
        <f t="shared" ref="BE262:BE291" si="49">IF(N262="základná",J262,0)</f>
        <v>0</v>
      </c>
      <c r="BF262" s="101">
        <f t="shared" ref="BF262:BF291" si="50">IF(N262="znížená",J262,0)</f>
        <v>0</v>
      </c>
      <c r="BG262" s="101">
        <f t="shared" ref="BG262:BG291" si="51">IF(N262="zákl. prenesená",J262,0)</f>
        <v>0</v>
      </c>
      <c r="BH262" s="101">
        <f t="shared" ref="BH262:BH291" si="52">IF(N262="zníž. prenesená",J262,0)</f>
        <v>0</v>
      </c>
      <c r="BI262" s="101">
        <f t="shared" ref="BI262:BI291" si="53">IF(N262="nulová",J262,0)</f>
        <v>0</v>
      </c>
      <c r="BJ262" s="18" t="s">
        <v>143</v>
      </c>
      <c r="BK262" s="101">
        <f t="shared" ref="BK262:BK291" si="54">ROUND(I262*H262,2)</f>
        <v>0</v>
      </c>
      <c r="BL262" s="18" t="s">
        <v>170</v>
      </c>
      <c r="BM262" s="180" t="s">
        <v>473</v>
      </c>
    </row>
    <row r="263" spans="1:65" s="2" customFormat="1" ht="16.5" customHeight="1">
      <c r="A263" s="35"/>
      <c r="B263" s="136"/>
      <c r="C263" s="205" t="s">
        <v>474</v>
      </c>
      <c r="D263" s="205" t="s">
        <v>208</v>
      </c>
      <c r="E263" s="206" t="s">
        <v>475</v>
      </c>
      <c r="F263" s="207" t="s">
        <v>476</v>
      </c>
      <c r="G263" s="208" t="s">
        <v>169</v>
      </c>
      <c r="H263" s="209">
        <v>27</v>
      </c>
      <c r="I263" s="210"/>
      <c r="J263" s="211">
        <f t="shared" si="45"/>
        <v>0</v>
      </c>
      <c r="K263" s="212"/>
      <c r="L263" s="213"/>
      <c r="M263" s="214" t="s">
        <v>1</v>
      </c>
      <c r="N263" s="215" t="s">
        <v>42</v>
      </c>
      <c r="O263" s="61"/>
      <c r="P263" s="178">
        <f t="shared" si="46"/>
        <v>0</v>
      </c>
      <c r="Q263" s="178">
        <v>1E-4</v>
      </c>
      <c r="R263" s="178">
        <f t="shared" si="47"/>
        <v>2.7000000000000001E-3</v>
      </c>
      <c r="S263" s="178">
        <v>0</v>
      </c>
      <c r="T263" s="179">
        <f t="shared" si="48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80" t="s">
        <v>195</v>
      </c>
      <c r="AT263" s="180" t="s">
        <v>208</v>
      </c>
      <c r="AU263" s="180" t="s">
        <v>143</v>
      </c>
      <c r="AY263" s="18" t="s">
        <v>164</v>
      </c>
      <c r="BE263" s="101">
        <f t="shared" si="49"/>
        <v>0</v>
      </c>
      <c r="BF263" s="101">
        <f t="shared" si="50"/>
        <v>0</v>
      </c>
      <c r="BG263" s="101">
        <f t="shared" si="51"/>
        <v>0</v>
      </c>
      <c r="BH263" s="101">
        <f t="shared" si="52"/>
        <v>0</v>
      </c>
      <c r="BI263" s="101">
        <f t="shared" si="53"/>
        <v>0</v>
      </c>
      <c r="BJ263" s="18" t="s">
        <v>143</v>
      </c>
      <c r="BK263" s="101">
        <f t="shared" si="54"/>
        <v>0</v>
      </c>
      <c r="BL263" s="18" t="s">
        <v>170</v>
      </c>
      <c r="BM263" s="180" t="s">
        <v>477</v>
      </c>
    </row>
    <row r="264" spans="1:65" s="2" customFormat="1" ht="16.5" customHeight="1">
      <c r="A264" s="35"/>
      <c r="B264" s="136"/>
      <c r="C264" s="205" t="s">
        <v>354</v>
      </c>
      <c r="D264" s="205" t="s">
        <v>208</v>
      </c>
      <c r="E264" s="206" t="s">
        <v>478</v>
      </c>
      <c r="F264" s="207" t="s">
        <v>479</v>
      </c>
      <c r="G264" s="208" t="s">
        <v>169</v>
      </c>
      <c r="H264" s="209">
        <v>14</v>
      </c>
      <c r="I264" s="210"/>
      <c r="J264" s="211">
        <f t="shared" si="45"/>
        <v>0</v>
      </c>
      <c r="K264" s="212"/>
      <c r="L264" s="213"/>
      <c r="M264" s="214" t="s">
        <v>1</v>
      </c>
      <c r="N264" s="215" t="s">
        <v>42</v>
      </c>
      <c r="O264" s="61"/>
      <c r="P264" s="178">
        <f t="shared" si="46"/>
        <v>0</v>
      </c>
      <c r="Q264" s="178">
        <v>1E-4</v>
      </c>
      <c r="R264" s="178">
        <f t="shared" si="47"/>
        <v>1.4E-3</v>
      </c>
      <c r="S264" s="178">
        <v>0</v>
      </c>
      <c r="T264" s="179">
        <f t="shared" si="48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80" t="s">
        <v>195</v>
      </c>
      <c r="AT264" s="180" t="s">
        <v>208</v>
      </c>
      <c r="AU264" s="180" t="s">
        <v>143</v>
      </c>
      <c r="AY264" s="18" t="s">
        <v>164</v>
      </c>
      <c r="BE264" s="101">
        <f t="shared" si="49"/>
        <v>0</v>
      </c>
      <c r="BF264" s="101">
        <f t="shared" si="50"/>
        <v>0</v>
      </c>
      <c r="BG264" s="101">
        <f t="shared" si="51"/>
        <v>0</v>
      </c>
      <c r="BH264" s="101">
        <f t="shared" si="52"/>
        <v>0</v>
      </c>
      <c r="BI264" s="101">
        <f t="shared" si="53"/>
        <v>0</v>
      </c>
      <c r="BJ264" s="18" t="s">
        <v>143</v>
      </c>
      <c r="BK264" s="101">
        <f t="shared" si="54"/>
        <v>0</v>
      </c>
      <c r="BL264" s="18" t="s">
        <v>170</v>
      </c>
      <c r="BM264" s="180" t="s">
        <v>480</v>
      </c>
    </row>
    <row r="265" spans="1:65" s="2" customFormat="1" ht="16.5" customHeight="1">
      <c r="A265" s="35"/>
      <c r="B265" s="136"/>
      <c r="C265" s="205" t="s">
        <v>481</v>
      </c>
      <c r="D265" s="205" t="s">
        <v>208</v>
      </c>
      <c r="E265" s="206" t="s">
        <v>482</v>
      </c>
      <c r="F265" s="207" t="s">
        <v>483</v>
      </c>
      <c r="G265" s="208" t="s">
        <v>169</v>
      </c>
      <c r="H265" s="209">
        <v>13</v>
      </c>
      <c r="I265" s="210"/>
      <c r="J265" s="211">
        <f t="shared" si="45"/>
        <v>0</v>
      </c>
      <c r="K265" s="212"/>
      <c r="L265" s="213"/>
      <c r="M265" s="214" t="s">
        <v>1</v>
      </c>
      <c r="N265" s="215" t="s">
        <v>42</v>
      </c>
      <c r="O265" s="61"/>
      <c r="P265" s="178">
        <f t="shared" si="46"/>
        <v>0</v>
      </c>
      <c r="Q265" s="178">
        <v>1E-4</v>
      </c>
      <c r="R265" s="178">
        <f t="shared" si="47"/>
        <v>1.3000000000000002E-3</v>
      </c>
      <c r="S265" s="178">
        <v>0</v>
      </c>
      <c r="T265" s="179">
        <f t="shared" si="48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80" t="s">
        <v>195</v>
      </c>
      <c r="AT265" s="180" t="s">
        <v>208</v>
      </c>
      <c r="AU265" s="180" t="s">
        <v>143</v>
      </c>
      <c r="AY265" s="18" t="s">
        <v>164</v>
      </c>
      <c r="BE265" s="101">
        <f t="shared" si="49"/>
        <v>0</v>
      </c>
      <c r="BF265" s="101">
        <f t="shared" si="50"/>
        <v>0</v>
      </c>
      <c r="BG265" s="101">
        <f t="shared" si="51"/>
        <v>0</v>
      </c>
      <c r="BH265" s="101">
        <f t="shared" si="52"/>
        <v>0</v>
      </c>
      <c r="BI265" s="101">
        <f t="shared" si="53"/>
        <v>0</v>
      </c>
      <c r="BJ265" s="18" t="s">
        <v>143</v>
      </c>
      <c r="BK265" s="101">
        <f t="shared" si="54"/>
        <v>0</v>
      </c>
      <c r="BL265" s="18" t="s">
        <v>170</v>
      </c>
      <c r="BM265" s="180" t="s">
        <v>484</v>
      </c>
    </row>
    <row r="266" spans="1:65" s="2" customFormat="1" ht="16.5" customHeight="1">
      <c r="A266" s="35"/>
      <c r="B266" s="136"/>
      <c r="C266" s="205" t="s">
        <v>410</v>
      </c>
      <c r="D266" s="205" t="s">
        <v>208</v>
      </c>
      <c r="E266" s="206" t="s">
        <v>485</v>
      </c>
      <c r="F266" s="207" t="s">
        <v>486</v>
      </c>
      <c r="G266" s="208" t="s">
        <v>169</v>
      </c>
      <c r="H266" s="209">
        <v>54</v>
      </c>
      <c r="I266" s="210"/>
      <c r="J266" s="211">
        <f t="shared" si="45"/>
        <v>0</v>
      </c>
      <c r="K266" s="212"/>
      <c r="L266" s="213"/>
      <c r="M266" s="214" t="s">
        <v>1</v>
      </c>
      <c r="N266" s="215" t="s">
        <v>42</v>
      </c>
      <c r="O266" s="61"/>
      <c r="P266" s="178">
        <f t="shared" si="46"/>
        <v>0</v>
      </c>
      <c r="Q266" s="178">
        <v>1E-4</v>
      </c>
      <c r="R266" s="178">
        <f t="shared" si="47"/>
        <v>5.4000000000000003E-3</v>
      </c>
      <c r="S266" s="178">
        <v>0</v>
      </c>
      <c r="T266" s="179">
        <f t="shared" si="48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80" t="s">
        <v>195</v>
      </c>
      <c r="AT266" s="180" t="s">
        <v>208</v>
      </c>
      <c r="AU266" s="180" t="s">
        <v>143</v>
      </c>
      <c r="AY266" s="18" t="s">
        <v>164</v>
      </c>
      <c r="BE266" s="101">
        <f t="shared" si="49"/>
        <v>0</v>
      </c>
      <c r="BF266" s="101">
        <f t="shared" si="50"/>
        <v>0</v>
      </c>
      <c r="BG266" s="101">
        <f t="shared" si="51"/>
        <v>0</v>
      </c>
      <c r="BH266" s="101">
        <f t="shared" si="52"/>
        <v>0</v>
      </c>
      <c r="BI266" s="101">
        <f t="shared" si="53"/>
        <v>0</v>
      </c>
      <c r="BJ266" s="18" t="s">
        <v>143</v>
      </c>
      <c r="BK266" s="101">
        <f t="shared" si="54"/>
        <v>0</v>
      </c>
      <c r="BL266" s="18" t="s">
        <v>170</v>
      </c>
      <c r="BM266" s="180" t="s">
        <v>487</v>
      </c>
    </row>
    <row r="267" spans="1:65" s="2" customFormat="1" ht="16.5" customHeight="1">
      <c r="A267" s="35"/>
      <c r="B267" s="136"/>
      <c r="C267" s="205" t="s">
        <v>488</v>
      </c>
      <c r="D267" s="205" t="s">
        <v>208</v>
      </c>
      <c r="E267" s="206" t="s">
        <v>489</v>
      </c>
      <c r="F267" s="207" t="s">
        <v>490</v>
      </c>
      <c r="G267" s="208" t="s">
        <v>169</v>
      </c>
      <c r="H267" s="209">
        <v>68</v>
      </c>
      <c r="I267" s="210"/>
      <c r="J267" s="211">
        <f t="shared" si="45"/>
        <v>0</v>
      </c>
      <c r="K267" s="212"/>
      <c r="L267" s="213"/>
      <c r="M267" s="214" t="s">
        <v>1</v>
      </c>
      <c r="N267" s="215" t="s">
        <v>42</v>
      </c>
      <c r="O267" s="61"/>
      <c r="P267" s="178">
        <f t="shared" si="46"/>
        <v>0</v>
      </c>
      <c r="Q267" s="178">
        <v>1E-4</v>
      </c>
      <c r="R267" s="178">
        <f t="shared" si="47"/>
        <v>6.8000000000000005E-3</v>
      </c>
      <c r="S267" s="178">
        <v>0</v>
      </c>
      <c r="T267" s="179">
        <f t="shared" si="48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80" t="s">
        <v>195</v>
      </c>
      <c r="AT267" s="180" t="s">
        <v>208</v>
      </c>
      <c r="AU267" s="180" t="s">
        <v>143</v>
      </c>
      <c r="AY267" s="18" t="s">
        <v>164</v>
      </c>
      <c r="BE267" s="101">
        <f t="shared" si="49"/>
        <v>0</v>
      </c>
      <c r="BF267" s="101">
        <f t="shared" si="50"/>
        <v>0</v>
      </c>
      <c r="BG267" s="101">
        <f t="shared" si="51"/>
        <v>0</v>
      </c>
      <c r="BH267" s="101">
        <f t="shared" si="52"/>
        <v>0</v>
      </c>
      <c r="BI267" s="101">
        <f t="shared" si="53"/>
        <v>0</v>
      </c>
      <c r="BJ267" s="18" t="s">
        <v>143</v>
      </c>
      <c r="BK267" s="101">
        <f t="shared" si="54"/>
        <v>0</v>
      </c>
      <c r="BL267" s="18" t="s">
        <v>170</v>
      </c>
      <c r="BM267" s="180" t="s">
        <v>491</v>
      </c>
    </row>
    <row r="268" spans="1:65" s="2" customFormat="1" ht="16.5" customHeight="1">
      <c r="A268" s="35"/>
      <c r="B268" s="136"/>
      <c r="C268" s="205" t="s">
        <v>414</v>
      </c>
      <c r="D268" s="205" t="s">
        <v>208</v>
      </c>
      <c r="E268" s="206" t="s">
        <v>492</v>
      </c>
      <c r="F268" s="207" t="s">
        <v>493</v>
      </c>
      <c r="G268" s="208" t="s">
        <v>169</v>
      </c>
      <c r="H268" s="209">
        <v>81</v>
      </c>
      <c r="I268" s="210"/>
      <c r="J268" s="211">
        <f t="shared" si="45"/>
        <v>0</v>
      </c>
      <c r="K268" s="212"/>
      <c r="L268" s="213"/>
      <c r="M268" s="214" t="s">
        <v>1</v>
      </c>
      <c r="N268" s="215" t="s">
        <v>42</v>
      </c>
      <c r="O268" s="61"/>
      <c r="P268" s="178">
        <f t="shared" si="46"/>
        <v>0</v>
      </c>
      <c r="Q268" s="178">
        <v>1E-4</v>
      </c>
      <c r="R268" s="178">
        <f t="shared" si="47"/>
        <v>8.0999999999999996E-3</v>
      </c>
      <c r="S268" s="178">
        <v>0</v>
      </c>
      <c r="T268" s="179">
        <f t="shared" si="48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80" t="s">
        <v>195</v>
      </c>
      <c r="AT268" s="180" t="s">
        <v>208</v>
      </c>
      <c r="AU268" s="180" t="s">
        <v>143</v>
      </c>
      <c r="AY268" s="18" t="s">
        <v>164</v>
      </c>
      <c r="BE268" s="101">
        <f t="shared" si="49"/>
        <v>0</v>
      </c>
      <c r="BF268" s="101">
        <f t="shared" si="50"/>
        <v>0</v>
      </c>
      <c r="BG268" s="101">
        <f t="shared" si="51"/>
        <v>0</v>
      </c>
      <c r="BH268" s="101">
        <f t="shared" si="52"/>
        <v>0</v>
      </c>
      <c r="BI268" s="101">
        <f t="shared" si="53"/>
        <v>0</v>
      </c>
      <c r="BJ268" s="18" t="s">
        <v>143</v>
      </c>
      <c r="BK268" s="101">
        <f t="shared" si="54"/>
        <v>0</v>
      </c>
      <c r="BL268" s="18" t="s">
        <v>170</v>
      </c>
      <c r="BM268" s="180" t="s">
        <v>494</v>
      </c>
    </row>
    <row r="269" spans="1:65" s="2" customFormat="1" ht="16.5" customHeight="1">
      <c r="A269" s="35"/>
      <c r="B269" s="136"/>
      <c r="C269" s="205" t="s">
        <v>495</v>
      </c>
      <c r="D269" s="205" t="s">
        <v>208</v>
      </c>
      <c r="E269" s="206" t="s">
        <v>496</v>
      </c>
      <c r="F269" s="207" t="s">
        <v>497</v>
      </c>
      <c r="G269" s="208" t="s">
        <v>169</v>
      </c>
      <c r="H269" s="209">
        <v>54</v>
      </c>
      <c r="I269" s="210"/>
      <c r="J269" s="211">
        <f t="shared" si="45"/>
        <v>0</v>
      </c>
      <c r="K269" s="212"/>
      <c r="L269" s="213"/>
      <c r="M269" s="214" t="s">
        <v>1</v>
      </c>
      <c r="N269" s="215" t="s">
        <v>42</v>
      </c>
      <c r="O269" s="61"/>
      <c r="P269" s="178">
        <f t="shared" si="46"/>
        <v>0</v>
      </c>
      <c r="Q269" s="178">
        <v>1E-4</v>
      </c>
      <c r="R269" s="178">
        <f t="shared" si="47"/>
        <v>5.4000000000000003E-3</v>
      </c>
      <c r="S269" s="178">
        <v>0</v>
      </c>
      <c r="T269" s="179">
        <f t="shared" si="48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80" t="s">
        <v>195</v>
      </c>
      <c r="AT269" s="180" t="s">
        <v>208</v>
      </c>
      <c r="AU269" s="180" t="s">
        <v>143</v>
      </c>
      <c r="AY269" s="18" t="s">
        <v>164</v>
      </c>
      <c r="BE269" s="101">
        <f t="shared" si="49"/>
        <v>0</v>
      </c>
      <c r="BF269" s="101">
        <f t="shared" si="50"/>
        <v>0</v>
      </c>
      <c r="BG269" s="101">
        <f t="shared" si="51"/>
        <v>0</v>
      </c>
      <c r="BH269" s="101">
        <f t="shared" si="52"/>
        <v>0</v>
      </c>
      <c r="BI269" s="101">
        <f t="shared" si="53"/>
        <v>0</v>
      </c>
      <c r="BJ269" s="18" t="s">
        <v>143</v>
      </c>
      <c r="BK269" s="101">
        <f t="shared" si="54"/>
        <v>0</v>
      </c>
      <c r="BL269" s="18" t="s">
        <v>170</v>
      </c>
      <c r="BM269" s="180" t="s">
        <v>498</v>
      </c>
    </row>
    <row r="270" spans="1:65" s="2" customFormat="1" ht="16.5" customHeight="1">
      <c r="A270" s="35"/>
      <c r="B270" s="136"/>
      <c r="C270" s="205" t="s">
        <v>417</v>
      </c>
      <c r="D270" s="205" t="s">
        <v>208</v>
      </c>
      <c r="E270" s="206" t="s">
        <v>499</v>
      </c>
      <c r="F270" s="207" t="s">
        <v>500</v>
      </c>
      <c r="G270" s="208" t="s">
        <v>169</v>
      </c>
      <c r="H270" s="209">
        <v>81</v>
      </c>
      <c r="I270" s="210"/>
      <c r="J270" s="211">
        <f t="shared" si="45"/>
        <v>0</v>
      </c>
      <c r="K270" s="212"/>
      <c r="L270" s="213"/>
      <c r="M270" s="214" t="s">
        <v>1</v>
      </c>
      <c r="N270" s="215" t="s">
        <v>42</v>
      </c>
      <c r="O270" s="61"/>
      <c r="P270" s="178">
        <f t="shared" si="46"/>
        <v>0</v>
      </c>
      <c r="Q270" s="178">
        <v>1E-4</v>
      </c>
      <c r="R270" s="178">
        <f t="shared" si="47"/>
        <v>8.0999999999999996E-3</v>
      </c>
      <c r="S270" s="178">
        <v>0</v>
      </c>
      <c r="T270" s="179">
        <f t="shared" si="48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80" t="s">
        <v>195</v>
      </c>
      <c r="AT270" s="180" t="s">
        <v>208</v>
      </c>
      <c r="AU270" s="180" t="s">
        <v>143</v>
      </c>
      <c r="AY270" s="18" t="s">
        <v>164</v>
      </c>
      <c r="BE270" s="101">
        <f t="shared" si="49"/>
        <v>0</v>
      </c>
      <c r="BF270" s="101">
        <f t="shared" si="50"/>
        <v>0</v>
      </c>
      <c r="BG270" s="101">
        <f t="shared" si="51"/>
        <v>0</v>
      </c>
      <c r="BH270" s="101">
        <f t="shared" si="52"/>
        <v>0</v>
      </c>
      <c r="BI270" s="101">
        <f t="shared" si="53"/>
        <v>0</v>
      </c>
      <c r="BJ270" s="18" t="s">
        <v>143</v>
      </c>
      <c r="BK270" s="101">
        <f t="shared" si="54"/>
        <v>0</v>
      </c>
      <c r="BL270" s="18" t="s">
        <v>170</v>
      </c>
      <c r="BM270" s="180" t="s">
        <v>501</v>
      </c>
    </row>
    <row r="271" spans="1:65" s="2" customFormat="1" ht="16.5" customHeight="1">
      <c r="A271" s="35"/>
      <c r="B271" s="136"/>
      <c r="C271" s="205" t="s">
        <v>502</v>
      </c>
      <c r="D271" s="205" t="s">
        <v>208</v>
      </c>
      <c r="E271" s="206" t="s">
        <v>503</v>
      </c>
      <c r="F271" s="207" t="s">
        <v>504</v>
      </c>
      <c r="G271" s="208" t="s">
        <v>169</v>
      </c>
      <c r="H271" s="209">
        <v>68</v>
      </c>
      <c r="I271" s="210"/>
      <c r="J271" s="211">
        <f t="shared" si="45"/>
        <v>0</v>
      </c>
      <c r="K271" s="212"/>
      <c r="L271" s="213"/>
      <c r="M271" s="214" t="s">
        <v>1</v>
      </c>
      <c r="N271" s="215" t="s">
        <v>42</v>
      </c>
      <c r="O271" s="61"/>
      <c r="P271" s="178">
        <f t="shared" si="46"/>
        <v>0</v>
      </c>
      <c r="Q271" s="178">
        <v>1E-4</v>
      </c>
      <c r="R271" s="178">
        <f t="shared" si="47"/>
        <v>6.8000000000000005E-3</v>
      </c>
      <c r="S271" s="178">
        <v>0</v>
      </c>
      <c r="T271" s="179">
        <f t="shared" si="48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80" t="s">
        <v>195</v>
      </c>
      <c r="AT271" s="180" t="s">
        <v>208</v>
      </c>
      <c r="AU271" s="180" t="s">
        <v>143</v>
      </c>
      <c r="AY271" s="18" t="s">
        <v>164</v>
      </c>
      <c r="BE271" s="101">
        <f t="shared" si="49"/>
        <v>0</v>
      </c>
      <c r="BF271" s="101">
        <f t="shared" si="50"/>
        <v>0</v>
      </c>
      <c r="BG271" s="101">
        <f t="shared" si="51"/>
        <v>0</v>
      </c>
      <c r="BH271" s="101">
        <f t="shared" si="52"/>
        <v>0</v>
      </c>
      <c r="BI271" s="101">
        <f t="shared" si="53"/>
        <v>0</v>
      </c>
      <c r="BJ271" s="18" t="s">
        <v>143</v>
      </c>
      <c r="BK271" s="101">
        <f t="shared" si="54"/>
        <v>0</v>
      </c>
      <c r="BL271" s="18" t="s">
        <v>170</v>
      </c>
      <c r="BM271" s="180" t="s">
        <v>505</v>
      </c>
    </row>
    <row r="272" spans="1:65" s="2" customFormat="1" ht="16.5" customHeight="1">
      <c r="A272" s="35"/>
      <c r="B272" s="136"/>
      <c r="C272" s="205" t="s">
        <v>421</v>
      </c>
      <c r="D272" s="205" t="s">
        <v>208</v>
      </c>
      <c r="E272" s="206" t="s">
        <v>506</v>
      </c>
      <c r="F272" s="207" t="s">
        <v>507</v>
      </c>
      <c r="G272" s="208" t="s">
        <v>169</v>
      </c>
      <c r="H272" s="209">
        <v>68</v>
      </c>
      <c r="I272" s="210"/>
      <c r="J272" s="211">
        <f t="shared" si="45"/>
        <v>0</v>
      </c>
      <c r="K272" s="212"/>
      <c r="L272" s="213"/>
      <c r="M272" s="214" t="s">
        <v>1</v>
      </c>
      <c r="N272" s="215" t="s">
        <v>42</v>
      </c>
      <c r="O272" s="61"/>
      <c r="P272" s="178">
        <f t="shared" si="46"/>
        <v>0</v>
      </c>
      <c r="Q272" s="178">
        <v>1E-4</v>
      </c>
      <c r="R272" s="178">
        <f t="shared" si="47"/>
        <v>6.8000000000000005E-3</v>
      </c>
      <c r="S272" s="178">
        <v>0</v>
      </c>
      <c r="T272" s="179">
        <f t="shared" si="48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80" t="s">
        <v>195</v>
      </c>
      <c r="AT272" s="180" t="s">
        <v>208</v>
      </c>
      <c r="AU272" s="180" t="s">
        <v>143</v>
      </c>
      <c r="AY272" s="18" t="s">
        <v>164</v>
      </c>
      <c r="BE272" s="101">
        <f t="shared" si="49"/>
        <v>0</v>
      </c>
      <c r="BF272" s="101">
        <f t="shared" si="50"/>
        <v>0</v>
      </c>
      <c r="BG272" s="101">
        <f t="shared" si="51"/>
        <v>0</v>
      </c>
      <c r="BH272" s="101">
        <f t="shared" si="52"/>
        <v>0</v>
      </c>
      <c r="BI272" s="101">
        <f t="shared" si="53"/>
        <v>0</v>
      </c>
      <c r="BJ272" s="18" t="s">
        <v>143</v>
      </c>
      <c r="BK272" s="101">
        <f t="shared" si="54"/>
        <v>0</v>
      </c>
      <c r="BL272" s="18" t="s">
        <v>170</v>
      </c>
      <c r="BM272" s="180" t="s">
        <v>508</v>
      </c>
    </row>
    <row r="273" spans="1:65" s="2" customFormat="1" ht="16.5" customHeight="1">
      <c r="A273" s="35"/>
      <c r="B273" s="136"/>
      <c r="C273" s="205" t="s">
        <v>509</v>
      </c>
      <c r="D273" s="205" t="s">
        <v>208</v>
      </c>
      <c r="E273" s="206" t="s">
        <v>510</v>
      </c>
      <c r="F273" s="207" t="s">
        <v>511</v>
      </c>
      <c r="G273" s="208" t="s">
        <v>169</v>
      </c>
      <c r="H273" s="209">
        <v>54</v>
      </c>
      <c r="I273" s="210"/>
      <c r="J273" s="211">
        <f t="shared" si="45"/>
        <v>0</v>
      </c>
      <c r="K273" s="212"/>
      <c r="L273" s="213"/>
      <c r="M273" s="214" t="s">
        <v>1</v>
      </c>
      <c r="N273" s="215" t="s">
        <v>42</v>
      </c>
      <c r="O273" s="61"/>
      <c r="P273" s="178">
        <f t="shared" si="46"/>
        <v>0</v>
      </c>
      <c r="Q273" s="178">
        <v>1E-4</v>
      </c>
      <c r="R273" s="178">
        <f t="shared" si="47"/>
        <v>5.4000000000000003E-3</v>
      </c>
      <c r="S273" s="178">
        <v>0</v>
      </c>
      <c r="T273" s="179">
        <f t="shared" si="48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80" t="s">
        <v>195</v>
      </c>
      <c r="AT273" s="180" t="s">
        <v>208</v>
      </c>
      <c r="AU273" s="180" t="s">
        <v>143</v>
      </c>
      <c r="AY273" s="18" t="s">
        <v>164</v>
      </c>
      <c r="BE273" s="101">
        <f t="shared" si="49"/>
        <v>0</v>
      </c>
      <c r="BF273" s="101">
        <f t="shared" si="50"/>
        <v>0</v>
      </c>
      <c r="BG273" s="101">
        <f t="shared" si="51"/>
        <v>0</v>
      </c>
      <c r="BH273" s="101">
        <f t="shared" si="52"/>
        <v>0</v>
      </c>
      <c r="BI273" s="101">
        <f t="shared" si="53"/>
        <v>0</v>
      </c>
      <c r="BJ273" s="18" t="s">
        <v>143</v>
      </c>
      <c r="BK273" s="101">
        <f t="shared" si="54"/>
        <v>0</v>
      </c>
      <c r="BL273" s="18" t="s">
        <v>170</v>
      </c>
      <c r="BM273" s="180" t="s">
        <v>512</v>
      </c>
    </row>
    <row r="274" spans="1:65" s="2" customFormat="1" ht="16.5" customHeight="1">
      <c r="A274" s="35"/>
      <c r="B274" s="136"/>
      <c r="C274" s="205" t="s">
        <v>424</v>
      </c>
      <c r="D274" s="205" t="s">
        <v>208</v>
      </c>
      <c r="E274" s="206" t="s">
        <v>513</v>
      </c>
      <c r="F274" s="207" t="s">
        <v>514</v>
      </c>
      <c r="G274" s="208" t="s">
        <v>169</v>
      </c>
      <c r="H274" s="209">
        <v>68</v>
      </c>
      <c r="I274" s="210"/>
      <c r="J274" s="211">
        <f t="shared" si="45"/>
        <v>0</v>
      </c>
      <c r="K274" s="212"/>
      <c r="L274" s="213"/>
      <c r="M274" s="214" t="s">
        <v>1</v>
      </c>
      <c r="N274" s="215" t="s">
        <v>42</v>
      </c>
      <c r="O274" s="61"/>
      <c r="P274" s="178">
        <f t="shared" si="46"/>
        <v>0</v>
      </c>
      <c r="Q274" s="178">
        <v>1E-4</v>
      </c>
      <c r="R274" s="178">
        <f t="shared" si="47"/>
        <v>6.8000000000000005E-3</v>
      </c>
      <c r="S274" s="178">
        <v>0</v>
      </c>
      <c r="T274" s="179">
        <f t="shared" si="48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80" t="s">
        <v>195</v>
      </c>
      <c r="AT274" s="180" t="s">
        <v>208</v>
      </c>
      <c r="AU274" s="180" t="s">
        <v>143</v>
      </c>
      <c r="AY274" s="18" t="s">
        <v>164</v>
      </c>
      <c r="BE274" s="101">
        <f t="shared" si="49"/>
        <v>0</v>
      </c>
      <c r="BF274" s="101">
        <f t="shared" si="50"/>
        <v>0</v>
      </c>
      <c r="BG274" s="101">
        <f t="shared" si="51"/>
        <v>0</v>
      </c>
      <c r="BH274" s="101">
        <f t="shared" si="52"/>
        <v>0</v>
      </c>
      <c r="BI274" s="101">
        <f t="shared" si="53"/>
        <v>0</v>
      </c>
      <c r="BJ274" s="18" t="s">
        <v>143</v>
      </c>
      <c r="BK274" s="101">
        <f t="shared" si="54"/>
        <v>0</v>
      </c>
      <c r="BL274" s="18" t="s">
        <v>170</v>
      </c>
      <c r="BM274" s="180" t="s">
        <v>515</v>
      </c>
    </row>
    <row r="275" spans="1:65" s="2" customFormat="1" ht="16.5" customHeight="1">
      <c r="A275" s="35"/>
      <c r="B275" s="136"/>
      <c r="C275" s="205" t="s">
        <v>516</v>
      </c>
      <c r="D275" s="205" t="s">
        <v>208</v>
      </c>
      <c r="E275" s="206" t="s">
        <v>517</v>
      </c>
      <c r="F275" s="207" t="s">
        <v>518</v>
      </c>
      <c r="G275" s="208" t="s">
        <v>169</v>
      </c>
      <c r="H275" s="209">
        <v>54</v>
      </c>
      <c r="I275" s="210"/>
      <c r="J275" s="211">
        <f t="shared" si="45"/>
        <v>0</v>
      </c>
      <c r="K275" s="212"/>
      <c r="L275" s="213"/>
      <c r="M275" s="214" t="s">
        <v>1</v>
      </c>
      <c r="N275" s="215" t="s">
        <v>42</v>
      </c>
      <c r="O275" s="61"/>
      <c r="P275" s="178">
        <f t="shared" si="46"/>
        <v>0</v>
      </c>
      <c r="Q275" s="178">
        <v>1E-4</v>
      </c>
      <c r="R275" s="178">
        <f t="shared" si="47"/>
        <v>5.4000000000000003E-3</v>
      </c>
      <c r="S275" s="178">
        <v>0</v>
      </c>
      <c r="T275" s="179">
        <f t="shared" si="48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80" t="s">
        <v>195</v>
      </c>
      <c r="AT275" s="180" t="s">
        <v>208</v>
      </c>
      <c r="AU275" s="180" t="s">
        <v>143</v>
      </c>
      <c r="AY275" s="18" t="s">
        <v>164</v>
      </c>
      <c r="BE275" s="101">
        <f t="shared" si="49"/>
        <v>0</v>
      </c>
      <c r="BF275" s="101">
        <f t="shared" si="50"/>
        <v>0</v>
      </c>
      <c r="BG275" s="101">
        <f t="shared" si="51"/>
        <v>0</v>
      </c>
      <c r="BH275" s="101">
        <f t="shared" si="52"/>
        <v>0</v>
      </c>
      <c r="BI275" s="101">
        <f t="shared" si="53"/>
        <v>0</v>
      </c>
      <c r="BJ275" s="18" t="s">
        <v>143</v>
      </c>
      <c r="BK275" s="101">
        <f t="shared" si="54"/>
        <v>0</v>
      </c>
      <c r="BL275" s="18" t="s">
        <v>170</v>
      </c>
      <c r="BM275" s="180" t="s">
        <v>519</v>
      </c>
    </row>
    <row r="276" spans="1:65" s="2" customFormat="1" ht="16.5" customHeight="1">
      <c r="A276" s="35"/>
      <c r="B276" s="136"/>
      <c r="C276" s="205" t="s">
        <v>428</v>
      </c>
      <c r="D276" s="205" t="s">
        <v>208</v>
      </c>
      <c r="E276" s="206" t="s">
        <v>520</v>
      </c>
      <c r="F276" s="207" t="s">
        <v>521</v>
      </c>
      <c r="G276" s="208" t="s">
        <v>169</v>
      </c>
      <c r="H276" s="209">
        <v>68</v>
      </c>
      <c r="I276" s="210"/>
      <c r="J276" s="211">
        <f t="shared" si="45"/>
        <v>0</v>
      </c>
      <c r="K276" s="212"/>
      <c r="L276" s="213"/>
      <c r="M276" s="214" t="s">
        <v>1</v>
      </c>
      <c r="N276" s="215" t="s">
        <v>42</v>
      </c>
      <c r="O276" s="61"/>
      <c r="P276" s="178">
        <f t="shared" si="46"/>
        <v>0</v>
      </c>
      <c r="Q276" s="178">
        <v>1E-4</v>
      </c>
      <c r="R276" s="178">
        <f t="shared" si="47"/>
        <v>6.8000000000000005E-3</v>
      </c>
      <c r="S276" s="178">
        <v>0</v>
      </c>
      <c r="T276" s="179">
        <f t="shared" si="48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80" t="s">
        <v>195</v>
      </c>
      <c r="AT276" s="180" t="s">
        <v>208</v>
      </c>
      <c r="AU276" s="180" t="s">
        <v>143</v>
      </c>
      <c r="AY276" s="18" t="s">
        <v>164</v>
      </c>
      <c r="BE276" s="101">
        <f t="shared" si="49"/>
        <v>0</v>
      </c>
      <c r="BF276" s="101">
        <f t="shared" si="50"/>
        <v>0</v>
      </c>
      <c r="BG276" s="101">
        <f t="shared" si="51"/>
        <v>0</v>
      </c>
      <c r="BH276" s="101">
        <f t="shared" si="52"/>
        <v>0</v>
      </c>
      <c r="BI276" s="101">
        <f t="shared" si="53"/>
        <v>0</v>
      </c>
      <c r="BJ276" s="18" t="s">
        <v>143</v>
      </c>
      <c r="BK276" s="101">
        <f t="shared" si="54"/>
        <v>0</v>
      </c>
      <c r="BL276" s="18" t="s">
        <v>170</v>
      </c>
      <c r="BM276" s="180" t="s">
        <v>522</v>
      </c>
    </row>
    <row r="277" spans="1:65" s="2" customFormat="1" ht="16.5" customHeight="1">
      <c r="A277" s="35"/>
      <c r="B277" s="136"/>
      <c r="C277" s="205" t="s">
        <v>523</v>
      </c>
      <c r="D277" s="205" t="s">
        <v>208</v>
      </c>
      <c r="E277" s="206" t="s">
        <v>524</v>
      </c>
      <c r="F277" s="207" t="s">
        <v>525</v>
      </c>
      <c r="G277" s="208" t="s">
        <v>169</v>
      </c>
      <c r="H277" s="209">
        <v>68</v>
      </c>
      <c r="I277" s="210"/>
      <c r="J277" s="211">
        <f t="shared" si="45"/>
        <v>0</v>
      </c>
      <c r="K277" s="212"/>
      <c r="L277" s="213"/>
      <c r="M277" s="214" t="s">
        <v>1</v>
      </c>
      <c r="N277" s="215" t="s">
        <v>42</v>
      </c>
      <c r="O277" s="61"/>
      <c r="P277" s="178">
        <f t="shared" si="46"/>
        <v>0</v>
      </c>
      <c r="Q277" s="178">
        <v>1E-4</v>
      </c>
      <c r="R277" s="178">
        <f t="shared" si="47"/>
        <v>6.8000000000000005E-3</v>
      </c>
      <c r="S277" s="178">
        <v>0</v>
      </c>
      <c r="T277" s="179">
        <f t="shared" si="48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80" t="s">
        <v>195</v>
      </c>
      <c r="AT277" s="180" t="s">
        <v>208</v>
      </c>
      <c r="AU277" s="180" t="s">
        <v>143</v>
      </c>
      <c r="AY277" s="18" t="s">
        <v>164</v>
      </c>
      <c r="BE277" s="101">
        <f t="shared" si="49"/>
        <v>0</v>
      </c>
      <c r="BF277" s="101">
        <f t="shared" si="50"/>
        <v>0</v>
      </c>
      <c r="BG277" s="101">
        <f t="shared" si="51"/>
        <v>0</v>
      </c>
      <c r="BH277" s="101">
        <f t="shared" si="52"/>
        <v>0</v>
      </c>
      <c r="BI277" s="101">
        <f t="shared" si="53"/>
        <v>0</v>
      </c>
      <c r="BJ277" s="18" t="s">
        <v>143</v>
      </c>
      <c r="BK277" s="101">
        <f t="shared" si="54"/>
        <v>0</v>
      </c>
      <c r="BL277" s="18" t="s">
        <v>170</v>
      </c>
      <c r="BM277" s="180" t="s">
        <v>526</v>
      </c>
    </row>
    <row r="278" spans="1:65" s="2" customFormat="1" ht="16.5" customHeight="1">
      <c r="A278" s="35"/>
      <c r="B278" s="136"/>
      <c r="C278" s="205" t="s">
        <v>431</v>
      </c>
      <c r="D278" s="205" t="s">
        <v>208</v>
      </c>
      <c r="E278" s="206" t="s">
        <v>527</v>
      </c>
      <c r="F278" s="207" t="s">
        <v>528</v>
      </c>
      <c r="G278" s="208" t="s">
        <v>169</v>
      </c>
      <c r="H278" s="209">
        <v>68</v>
      </c>
      <c r="I278" s="210"/>
      <c r="J278" s="211">
        <f t="shared" si="45"/>
        <v>0</v>
      </c>
      <c r="K278" s="212"/>
      <c r="L278" s="213"/>
      <c r="M278" s="214" t="s">
        <v>1</v>
      </c>
      <c r="N278" s="215" t="s">
        <v>42</v>
      </c>
      <c r="O278" s="61"/>
      <c r="P278" s="178">
        <f t="shared" si="46"/>
        <v>0</v>
      </c>
      <c r="Q278" s="178">
        <v>1E-4</v>
      </c>
      <c r="R278" s="178">
        <f t="shared" si="47"/>
        <v>6.8000000000000005E-3</v>
      </c>
      <c r="S278" s="178">
        <v>0</v>
      </c>
      <c r="T278" s="179">
        <f t="shared" si="48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80" t="s">
        <v>195</v>
      </c>
      <c r="AT278" s="180" t="s">
        <v>208</v>
      </c>
      <c r="AU278" s="180" t="s">
        <v>143</v>
      </c>
      <c r="AY278" s="18" t="s">
        <v>164</v>
      </c>
      <c r="BE278" s="101">
        <f t="shared" si="49"/>
        <v>0</v>
      </c>
      <c r="BF278" s="101">
        <f t="shared" si="50"/>
        <v>0</v>
      </c>
      <c r="BG278" s="101">
        <f t="shared" si="51"/>
        <v>0</v>
      </c>
      <c r="BH278" s="101">
        <f t="shared" si="52"/>
        <v>0</v>
      </c>
      <c r="BI278" s="101">
        <f t="shared" si="53"/>
        <v>0</v>
      </c>
      <c r="BJ278" s="18" t="s">
        <v>143</v>
      </c>
      <c r="BK278" s="101">
        <f t="shared" si="54"/>
        <v>0</v>
      </c>
      <c r="BL278" s="18" t="s">
        <v>170</v>
      </c>
      <c r="BM278" s="180" t="s">
        <v>529</v>
      </c>
    </row>
    <row r="279" spans="1:65" s="2" customFormat="1" ht="16.5" customHeight="1">
      <c r="A279" s="35"/>
      <c r="B279" s="136"/>
      <c r="C279" s="205" t="s">
        <v>530</v>
      </c>
      <c r="D279" s="205" t="s">
        <v>208</v>
      </c>
      <c r="E279" s="206" t="s">
        <v>531</v>
      </c>
      <c r="F279" s="207" t="s">
        <v>532</v>
      </c>
      <c r="G279" s="208" t="s">
        <v>169</v>
      </c>
      <c r="H279" s="209">
        <v>95</v>
      </c>
      <c r="I279" s="210"/>
      <c r="J279" s="211">
        <f t="shared" si="45"/>
        <v>0</v>
      </c>
      <c r="K279" s="212"/>
      <c r="L279" s="213"/>
      <c r="M279" s="214" t="s">
        <v>1</v>
      </c>
      <c r="N279" s="215" t="s">
        <v>42</v>
      </c>
      <c r="O279" s="61"/>
      <c r="P279" s="178">
        <f t="shared" si="46"/>
        <v>0</v>
      </c>
      <c r="Q279" s="178">
        <v>1E-4</v>
      </c>
      <c r="R279" s="178">
        <f t="shared" si="47"/>
        <v>9.4999999999999998E-3</v>
      </c>
      <c r="S279" s="178">
        <v>0</v>
      </c>
      <c r="T279" s="179">
        <f t="shared" si="48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80" t="s">
        <v>195</v>
      </c>
      <c r="AT279" s="180" t="s">
        <v>208</v>
      </c>
      <c r="AU279" s="180" t="s">
        <v>143</v>
      </c>
      <c r="AY279" s="18" t="s">
        <v>164</v>
      </c>
      <c r="BE279" s="101">
        <f t="shared" si="49"/>
        <v>0</v>
      </c>
      <c r="BF279" s="101">
        <f t="shared" si="50"/>
        <v>0</v>
      </c>
      <c r="BG279" s="101">
        <f t="shared" si="51"/>
        <v>0</v>
      </c>
      <c r="BH279" s="101">
        <f t="shared" si="52"/>
        <v>0</v>
      </c>
      <c r="BI279" s="101">
        <f t="shared" si="53"/>
        <v>0</v>
      </c>
      <c r="BJ279" s="18" t="s">
        <v>143</v>
      </c>
      <c r="BK279" s="101">
        <f t="shared" si="54"/>
        <v>0</v>
      </c>
      <c r="BL279" s="18" t="s">
        <v>170</v>
      </c>
      <c r="BM279" s="180" t="s">
        <v>533</v>
      </c>
    </row>
    <row r="280" spans="1:65" s="2" customFormat="1" ht="16.5" customHeight="1">
      <c r="A280" s="35"/>
      <c r="B280" s="136"/>
      <c r="C280" s="205" t="s">
        <v>435</v>
      </c>
      <c r="D280" s="205" t="s">
        <v>208</v>
      </c>
      <c r="E280" s="206" t="s">
        <v>534</v>
      </c>
      <c r="F280" s="207" t="s">
        <v>535</v>
      </c>
      <c r="G280" s="208" t="s">
        <v>169</v>
      </c>
      <c r="H280" s="209">
        <v>95</v>
      </c>
      <c r="I280" s="210"/>
      <c r="J280" s="211">
        <f t="shared" si="45"/>
        <v>0</v>
      </c>
      <c r="K280" s="212"/>
      <c r="L280" s="213"/>
      <c r="M280" s="214" t="s">
        <v>1</v>
      </c>
      <c r="N280" s="215" t="s">
        <v>42</v>
      </c>
      <c r="O280" s="61"/>
      <c r="P280" s="178">
        <f t="shared" si="46"/>
        <v>0</v>
      </c>
      <c r="Q280" s="178">
        <v>1E-4</v>
      </c>
      <c r="R280" s="178">
        <f t="shared" si="47"/>
        <v>9.4999999999999998E-3</v>
      </c>
      <c r="S280" s="178">
        <v>0</v>
      </c>
      <c r="T280" s="179">
        <f t="shared" si="48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80" t="s">
        <v>195</v>
      </c>
      <c r="AT280" s="180" t="s">
        <v>208</v>
      </c>
      <c r="AU280" s="180" t="s">
        <v>143</v>
      </c>
      <c r="AY280" s="18" t="s">
        <v>164</v>
      </c>
      <c r="BE280" s="101">
        <f t="shared" si="49"/>
        <v>0</v>
      </c>
      <c r="BF280" s="101">
        <f t="shared" si="50"/>
        <v>0</v>
      </c>
      <c r="BG280" s="101">
        <f t="shared" si="51"/>
        <v>0</v>
      </c>
      <c r="BH280" s="101">
        <f t="shared" si="52"/>
        <v>0</v>
      </c>
      <c r="BI280" s="101">
        <f t="shared" si="53"/>
        <v>0</v>
      </c>
      <c r="BJ280" s="18" t="s">
        <v>143</v>
      </c>
      <c r="BK280" s="101">
        <f t="shared" si="54"/>
        <v>0</v>
      </c>
      <c r="BL280" s="18" t="s">
        <v>170</v>
      </c>
      <c r="BM280" s="180" t="s">
        <v>536</v>
      </c>
    </row>
    <row r="281" spans="1:65" s="2" customFormat="1" ht="16.5" customHeight="1">
      <c r="A281" s="35"/>
      <c r="B281" s="136"/>
      <c r="C281" s="205" t="s">
        <v>537</v>
      </c>
      <c r="D281" s="205" t="s">
        <v>208</v>
      </c>
      <c r="E281" s="206" t="s">
        <v>538</v>
      </c>
      <c r="F281" s="207" t="s">
        <v>539</v>
      </c>
      <c r="G281" s="208" t="s">
        <v>169</v>
      </c>
      <c r="H281" s="209">
        <v>81</v>
      </c>
      <c r="I281" s="210"/>
      <c r="J281" s="211">
        <f t="shared" si="45"/>
        <v>0</v>
      </c>
      <c r="K281" s="212"/>
      <c r="L281" s="213"/>
      <c r="M281" s="214" t="s">
        <v>1</v>
      </c>
      <c r="N281" s="215" t="s">
        <v>42</v>
      </c>
      <c r="O281" s="61"/>
      <c r="P281" s="178">
        <f t="shared" si="46"/>
        <v>0</v>
      </c>
      <c r="Q281" s="178">
        <v>1E-4</v>
      </c>
      <c r="R281" s="178">
        <f t="shared" si="47"/>
        <v>8.0999999999999996E-3</v>
      </c>
      <c r="S281" s="178">
        <v>0</v>
      </c>
      <c r="T281" s="179">
        <f t="shared" si="48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80" t="s">
        <v>195</v>
      </c>
      <c r="AT281" s="180" t="s">
        <v>208</v>
      </c>
      <c r="AU281" s="180" t="s">
        <v>143</v>
      </c>
      <c r="AY281" s="18" t="s">
        <v>164</v>
      </c>
      <c r="BE281" s="101">
        <f t="shared" si="49"/>
        <v>0</v>
      </c>
      <c r="BF281" s="101">
        <f t="shared" si="50"/>
        <v>0</v>
      </c>
      <c r="BG281" s="101">
        <f t="shared" si="51"/>
        <v>0</v>
      </c>
      <c r="BH281" s="101">
        <f t="shared" si="52"/>
        <v>0</v>
      </c>
      <c r="BI281" s="101">
        <f t="shared" si="53"/>
        <v>0</v>
      </c>
      <c r="BJ281" s="18" t="s">
        <v>143</v>
      </c>
      <c r="BK281" s="101">
        <f t="shared" si="54"/>
        <v>0</v>
      </c>
      <c r="BL281" s="18" t="s">
        <v>170</v>
      </c>
      <c r="BM281" s="180" t="s">
        <v>540</v>
      </c>
    </row>
    <row r="282" spans="1:65" s="2" customFormat="1" ht="16.5" customHeight="1">
      <c r="A282" s="35"/>
      <c r="B282" s="136"/>
      <c r="C282" s="205" t="s">
        <v>438</v>
      </c>
      <c r="D282" s="205" t="s">
        <v>208</v>
      </c>
      <c r="E282" s="206" t="s">
        <v>541</v>
      </c>
      <c r="F282" s="207" t="s">
        <v>542</v>
      </c>
      <c r="G282" s="208" t="s">
        <v>169</v>
      </c>
      <c r="H282" s="209">
        <v>68</v>
      </c>
      <c r="I282" s="210"/>
      <c r="J282" s="211">
        <f t="shared" si="45"/>
        <v>0</v>
      </c>
      <c r="K282" s="212"/>
      <c r="L282" s="213"/>
      <c r="M282" s="214" t="s">
        <v>1</v>
      </c>
      <c r="N282" s="215" t="s">
        <v>42</v>
      </c>
      <c r="O282" s="61"/>
      <c r="P282" s="178">
        <f t="shared" si="46"/>
        <v>0</v>
      </c>
      <c r="Q282" s="178">
        <v>1E-4</v>
      </c>
      <c r="R282" s="178">
        <f t="shared" si="47"/>
        <v>6.8000000000000005E-3</v>
      </c>
      <c r="S282" s="178">
        <v>0</v>
      </c>
      <c r="T282" s="179">
        <f t="shared" si="48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80" t="s">
        <v>195</v>
      </c>
      <c r="AT282" s="180" t="s">
        <v>208</v>
      </c>
      <c r="AU282" s="180" t="s">
        <v>143</v>
      </c>
      <c r="AY282" s="18" t="s">
        <v>164</v>
      </c>
      <c r="BE282" s="101">
        <f t="shared" si="49"/>
        <v>0</v>
      </c>
      <c r="BF282" s="101">
        <f t="shared" si="50"/>
        <v>0</v>
      </c>
      <c r="BG282" s="101">
        <f t="shared" si="51"/>
        <v>0</v>
      </c>
      <c r="BH282" s="101">
        <f t="shared" si="52"/>
        <v>0</v>
      </c>
      <c r="BI282" s="101">
        <f t="shared" si="53"/>
        <v>0</v>
      </c>
      <c r="BJ282" s="18" t="s">
        <v>143</v>
      </c>
      <c r="BK282" s="101">
        <f t="shared" si="54"/>
        <v>0</v>
      </c>
      <c r="BL282" s="18" t="s">
        <v>170</v>
      </c>
      <c r="BM282" s="180" t="s">
        <v>543</v>
      </c>
    </row>
    <row r="283" spans="1:65" s="2" customFormat="1" ht="16.5" customHeight="1">
      <c r="A283" s="35"/>
      <c r="B283" s="136"/>
      <c r="C283" s="205" t="s">
        <v>544</v>
      </c>
      <c r="D283" s="205" t="s">
        <v>208</v>
      </c>
      <c r="E283" s="206" t="s">
        <v>545</v>
      </c>
      <c r="F283" s="207" t="s">
        <v>546</v>
      </c>
      <c r="G283" s="208" t="s">
        <v>169</v>
      </c>
      <c r="H283" s="209">
        <v>27</v>
      </c>
      <c r="I283" s="210"/>
      <c r="J283" s="211">
        <f t="shared" si="45"/>
        <v>0</v>
      </c>
      <c r="K283" s="212"/>
      <c r="L283" s="213"/>
      <c r="M283" s="214" t="s">
        <v>1</v>
      </c>
      <c r="N283" s="215" t="s">
        <v>42</v>
      </c>
      <c r="O283" s="61"/>
      <c r="P283" s="178">
        <f t="shared" si="46"/>
        <v>0</v>
      </c>
      <c r="Q283" s="178">
        <v>1E-4</v>
      </c>
      <c r="R283" s="178">
        <f t="shared" si="47"/>
        <v>2.7000000000000001E-3</v>
      </c>
      <c r="S283" s="178">
        <v>0</v>
      </c>
      <c r="T283" s="179">
        <f t="shared" si="48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80" t="s">
        <v>195</v>
      </c>
      <c r="AT283" s="180" t="s">
        <v>208</v>
      </c>
      <c r="AU283" s="180" t="s">
        <v>143</v>
      </c>
      <c r="AY283" s="18" t="s">
        <v>164</v>
      </c>
      <c r="BE283" s="101">
        <f t="shared" si="49"/>
        <v>0</v>
      </c>
      <c r="BF283" s="101">
        <f t="shared" si="50"/>
        <v>0</v>
      </c>
      <c r="BG283" s="101">
        <f t="shared" si="51"/>
        <v>0</v>
      </c>
      <c r="BH283" s="101">
        <f t="shared" si="52"/>
        <v>0</v>
      </c>
      <c r="BI283" s="101">
        <f t="shared" si="53"/>
        <v>0</v>
      </c>
      <c r="BJ283" s="18" t="s">
        <v>143</v>
      </c>
      <c r="BK283" s="101">
        <f t="shared" si="54"/>
        <v>0</v>
      </c>
      <c r="BL283" s="18" t="s">
        <v>170</v>
      </c>
      <c r="BM283" s="180" t="s">
        <v>547</v>
      </c>
    </row>
    <row r="284" spans="1:65" s="2" customFormat="1" ht="16.5" customHeight="1">
      <c r="A284" s="35"/>
      <c r="B284" s="136"/>
      <c r="C284" s="205" t="s">
        <v>442</v>
      </c>
      <c r="D284" s="205" t="s">
        <v>208</v>
      </c>
      <c r="E284" s="206" t="s">
        <v>548</v>
      </c>
      <c r="F284" s="207" t="s">
        <v>549</v>
      </c>
      <c r="G284" s="208" t="s">
        <v>169</v>
      </c>
      <c r="H284" s="209">
        <v>27</v>
      </c>
      <c r="I284" s="210"/>
      <c r="J284" s="211">
        <f t="shared" si="45"/>
        <v>0</v>
      </c>
      <c r="K284" s="212"/>
      <c r="L284" s="213"/>
      <c r="M284" s="214" t="s">
        <v>1</v>
      </c>
      <c r="N284" s="215" t="s">
        <v>42</v>
      </c>
      <c r="O284" s="61"/>
      <c r="P284" s="178">
        <f t="shared" si="46"/>
        <v>0</v>
      </c>
      <c r="Q284" s="178">
        <v>1E-4</v>
      </c>
      <c r="R284" s="178">
        <f t="shared" si="47"/>
        <v>2.7000000000000001E-3</v>
      </c>
      <c r="S284" s="178">
        <v>0</v>
      </c>
      <c r="T284" s="179">
        <f t="shared" si="48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80" t="s">
        <v>195</v>
      </c>
      <c r="AT284" s="180" t="s">
        <v>208</v>
      </c>
      <c r="AU284" s="180" t="s">
        <v>143</v>
      </c>
      <c r="AY284" s="18" t="s">
        <v>164</v>
      </c>
      <c r="BE284" s="101">
        <f t="shared" si="49"/>
        <v>0</v>
      </c>
      <c r="BF284" s="101">
        <f t="shared" si="50"/>
        <v>0</v>
      </c>
      <c r="BG284" s="101">
        <f t="shared" si="51"/>
        <v>0</v>
      </c>
      <c r="BH284" s="101">
        <f t="shared" si="52"/>
        <v>0</v>
      </c>
      <c r="BI284" s="101">
        <f t="shared" si="53"/>
        <v>0</v>
      </c>
      <c r="BJ284" s="18" t="s">
        <v>143</v>
      </c>
      <c r="BK284" s="101">
        <f t="shared" si="54"/>
        <v>0</v>
      </c>
      <c r="BL284" s="18" t="s">
        <v>170</v>
      </c>
      <c r="BM284" s="180" t="s">
        <v>550</v>
      </c>
    </row>
    <row r="285" spans="1:65" s="2" customFormat="1" ht="16.5" customHeight="1">
      <c r="A285" s="35"/>
      <c r="B285" s="136"/>
      <c r="C285" s="205" t="s">
        <v>551</v>
      </c>
      <c r="D285" s="205" t="s">
        <v>208</v>
      </c>
      <c r="E285" s="206" t="s">
        <v>552</v>
      </c>
      <c r="F285" s="207" t="s">
        <v>553</v>
      </c>
      <c r="G285" s="208" t="s">
        <v>169</v>
      </c>
      <c r="H285" s="209">
        <v>450</v>
      </c>
      <c r="I285" s="210"/>
      <c r="J285" s="211">
        <f t="shared" si="45"/>
        <v>0</v>
      </c>
      <c r="K285" s="212"/>
      <c r="L285" s="213"/>
      <c r="M285" s="214" t="s">
        <v>1</v>
      </c>
      <c r="N285" s="215" t="s">
        <v>42</v>
      </c>
      <c r="O285" s="61"/>
      <c r="P285" s="178">
        <f t="shared" si="46"/>
        <v>0</v>
      </c>
      <c r="Q285" s="178">
        <v>1E-4</v>
      </c>
      <c r="R285" s="178">
        <f t="shared" si="47"/>
        <v>4.5000000000000005E-2</v>
      </c>
      <c r="S285" s="178">
        <v>0</v>
      </c>
      <c r="T285" s="179">
        <f t="shared" si="48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80" t="s">
        <v>195</v>
      </c>
      <c r="AT285" s="180" t="s">
        <v>208</v>
      </c>
      <c r="AU285" s="180" t="s">
        <v>143</v>
      </c>
      <c r="AY285" s="18" t="s">
        <v>164</v>
      </c>
      <c r="BE285" s="101">
        <f t="shared" si="49"/>
        <v>0</v>
      </c>
      <c r="BF285" s="101">
        <f t="shared" si="50"/>
        <v>0</v>
      </c>
      <c r="BG285" s="101">
        <f t="shared" si="51"/>
        <v>0</v>
      </c>
      <c r="BH285" s="101">
        <f t="shared" si="52"/>
        <v>0</v>
      </c>
      <c r="BI285" s="101">
        <f t="shared" si="53"/>
        <v>0</v>
      </c>
      <c r="BJ285" s="18" t="s">
        <v>143</v>
      </c>
      <c r="BK285" s="101">
        <f t="shared" si="54"/>
        <v>0</v>
      </c>
      <c r="BL285" s="18" t="s">
        <v>170</v>
      </c>
      <c r="BM285" s="180" t="s">
        <v>554</v>
      </c>
    </row>
    <row r="286" spans="1:65" s="2" customFormat="1" ht="16.5" customHeight="1">
      <c r="A286" s="35"/>
      <c r="B286" s="136"/>
      <c r="C286" s="205" t="s">
        <v>445</v>
      </c>
      <c r="D286" s="205" t="s">
        <v>208</v>
      </c>
      <c r="E286" s="206" t="s">
        <v>555</v>
      </c>
      <c r="F286" s="207" t="s">
        <v>556</v>
      </c>
      <c r="G286" s="208" t="s">
        <v>169</v>
      </c>
      <c r="H286" s="209">
        <v>450</v>
      </c>
      <c r="I286" s="210"/>
      <c r="J286" s="211">
        <f t="shared" si="45"/>
        <v>0</v>
      </c>
      <c r="K286" s="212"/>
      <c r="L286" s="213"/>
      <c r="M286" s="214" t="s">
        <v>1</v>
      </c>
      <c r="N286" s="215" t="s">
        <v>42</v>
      </c>
      <c r="O286" s="61"/>
      <c r="P286" s="178">
        <f t="shared" si="46"/>
        <v>0</v>
      </c>
      <c r="Q286" s="178">
        <v>1E-4</v>
      </c>
      <c r="R286" s="178">
        <f t="shared" si="47"/>
        <v>4.5000000000000005E-2</v>
      </c>
      <c r="S286" s="178">
        <v>0</v>
      </c>
      <c r="T286" s="179">
        <f t="shared" si="48"/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80" t="s">
        <v>195</v>
      </c>
      <c r="AT286" s="180" t="s">
        <v>208</v>
      </c>
      <c r="AU286" s="180" t="s">
        <v>143</v>
      </c>
      <c r="AY286" s="18" t="s">
        <v>164</v>
      </c>
      <c r="BE286" s="101">
        <f t="shared" si="49"/>
        <v>0</v>
      </c>
      <c r="BF286" s="101">
        <f t="shared" si="50"/>
        <v>0</v>
      </c>
      <c r="BG286" s="101">
        <f t="shared" si="51"/>
        <v>0</v>
      </c>
      <c r="BH286" s="101">
        <f t="shared" si="52"/>
        <v>0</v>
      </c>
      <c r="BI286" s="101">
        <f t="shared" si="53"/>
        <v>0</v>
      </c>
      <c r="BJ286" s="18" t="s">
        <v>143</v>
      </c>
      <c r="BK286" s="101">
        <f t="shared" si="54"/>
        <v>0</v>
      </c>
      <c r="BL286" s="18" t="s">
        <v>170</v>
      </c>
      <c r="BM286" s="180" t="s">
        <v>557</v>
      </c>
    </row>
    <row r="287" spans="1:65" s="2" customFormat="1" ht="16.5" customHeight="1">
      <c r="A287" s="35"/>
      <c r="B287" s="136"/>
      <c r="C287" s="205" t="s">
        <v>558</v>
      </c>
      <c r="D287" s="205" t="s">
        <v>208</v>
      </c>
      <c r="E287" s="206" t="s">
        <v>559</v>
      </c>
      <c r="F287" s="207" t="s">
        <v>560</v>
      </c>
      <c r="G287" s="208" t="s">
        <v>169</v>
      </c>
      <c r="H287" s="209">
        <v>450</v>
      </c>
      <c r="I287" s="210"/>
      <c r="J287" s="211">
        <f t="shared" si="45"/>
        <v>0</v>
      </c>
      <c r="K287" s="212"/>
      <c r="L287" s="213"/>
      <c r="M287" s="214" t="s">
        <v>1</v>
      </c>
      <c r="N287" s="215" t="s">
        <v>42</v>
      </c>
      <c r="O287" s="61"/>
      <c r="P287" s="178">
        <f t="shared" si="46"/>
        <v>0</v>
      </c>
      <c r="Q287" s="178">
        <v>1E-4</v>
      </c>
      <c r="R287" s="178">
        <f t="shared" si="47"/>
        <v>4.5000000000000005E-2</v>
      </c>
      <c r="S287" s="178">
        <v>0</v>
      </c>
      <c r="T287" s="179">
        <f t="shared" si="48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80" t="s">
        <v>195</v>
      </c>
      <c r="AT287" s="180" t="s">
        <v>208</v>
      </c>
      <c r="AU287" s="180" t="s">
        <v>143</v>
      </c>
      <c r="AY287" s="18" t="s">
        <v>164</v>
      </c>
      <c r="BE287" s="101">
        <f t="shared" si="49"/>
        <v>0</v>
      </c>
      <c r="BF287" s="101">
        <f t="shared" si="50"/>
        <v>0</v>
      </c>
      <c r="BG287" s="101">
        <f t="shared" si="51"/>
        <v>0</v>
      </c>
      <c r="BH287" s="101">
        <f t="shared" si="52"/>
        <v>0</v>
      </c>
      <c r="BI287" s="101">
        <f t="shared" si="53"/>
        <v>0</v>
      </c>
      <c r="BJ287" s="18" t="s">
        <v>143</v>
      </c>
      <c r="BK287" s="101">
        <f t="shared" si="54"/>
        <v>0</v>
      </c>
      <c r="BL287" s="18" t="s">
        <v>170</v>
      </c>
      <c r="BM287" s="180" t="s">
        <v>561</v>
      </c>
    </row>
    <row r="288" spans="1:65" s="2" customFormat="1" ht="16.5" customHeight="1">
      <c r="A288" s="35"/>
      <c r="B288" s="136"/>
      <c r="C288" s="205" t="s">
        <v>449</v>
      </c>
      <c r="D288" s="205" t="s">
        <v>208</v>
      </c>
      <c r="E288" s="206" t="s">
        <v>562</v>
      </c>
      <c r="F288" s="207" t="s">
        <v>563</v>
      </c>
      <c r="G288" s="208" t="s">
        <v>169</v>
      </c>
      <c r="H288" s="209">
        <v>750</v>
      </c>
      <c r="I288" s="210"/>
      <c r="J288" s="211">
        <f t="shared" si="45"/>
        <v>0</v>
      </c>
      <c r="K288" s="212"/>
      <c r="L288" s="213"/>
      <c r="M288" s="214" t="s">
        <v>1</v>
      </c>
      <c r="N288" s="215" t="s">
        <v>42</v>
      </c>
      <c r="O288" s="61"/>
      <c r="P288" s="178">
        <f t="shared" si="46"/>
        <v>0</v>
      </c>
      <c r="Q288" s="178">
        <v>1E-4</v>
      </c>
      <c r="R288" s="178">
        <f t="shared" si="47"/>
        <v>7.4999999999999997E-2</v>
      </c>
      <c r="S288" s="178">
        <v>0</v>
      </c>
      <c r="T288" s="179">
        <f t="shared" si="48"/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80" t="s">
        <v>195</v>
      </c>
      <c r="AT288" s="180" t="s">
        <v>208</v>
      </c>
      <c r="AU288" s="180" t="s">
        <v>143</v>
      </c>
      <c r="AY288" s="18" t="s">
        <v>164</v>
      </c>
      <c r="BE288" s="101">
        <f t="shared" si="49"/>
        <v>0</v>
      </c>
      <c r="BF288" s="101">
        <f t="shared" si="50"/>
        <v>0</v>
      </c>
      <c r="BG288" s="101">
        <f t="shared" si="51"/>
        <v>0</v>
      </c>
      <c r="BH288" s="101">
        <f t="shared" si="52"/>
        <v>0</v>
      </c>
      <c r="BI288" s="101">
        <f t="shared" si="53"/>
        <v>0</v>
      </c>
      <c r="BJ288" s="18" t="s">
        <v>143</v>
      </c>
      <c r="BK288" s="101">
        <f t="shared" si="54"/>
        <v>0</v>
      </c>
      <c r="BL288" s="18" t="s">
        <v>170</v>
      </c>
      <c r="BM288" s="180" t="s">
        <v>564</v>
      </c>
    </row>
    <row r="289" spans="1:65" s="2" customFormat="1" ht="16.5" customHeight="1">
      <c r="A289" s="35"/>
      <c r="B289" s="136"/>
      <c r="C289" s="205" t="s">
        <v>565</v>
      </c>
      <c r="D289" s="205" t="s">
        <v>208</v>
      </c>
      <c r="E289" s="206" t="s">
        <v>566</v>
      </c>
      <c r="F289" s="207" t="s">
        <v>567</v>
      </c>
      <c r="G289" s="208" t="s">
        <v>169</v>
      </c>
      <c r="H289" s="209">
        <v>750</v>
      </c>
      <c r="I289" s="210"/>
      <c r="J289" s="211">
        <f t="shared" si="45"/>
        <v>0</v>
      </c>
      <c r="K289" s="212"/>
      <c r="L289" s="213"/>
      <c r="M289" s="214" t="s">
        <v>1</v>
      </c>
      <c r="N289" s="215" t="s">
        <v>42</v>
      </c>
      <c r="O289" s="61"/>
      <c r="P289" s="178">
        <f t="shared" si="46"/>
        <v>0</v>
      </c>
      <c r="Q289" s="178">
        <v>1E-4</v>
      </c>
      <c r="R289" s="178">
        <f t="shared" si="47"/>
        <v>7.4999999999999997E-2</v>
      </c>
      <c r="S289" s="178">
        <v>0</v>
      </c>
      <c r="T289" s="179">
        <f t="shared" si="48"/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80" t="s">
        <v>195</v>
      </c>
      <c r="AT289" s="180" t="s">
        <v>208</v>
      </c>
      <c r="AU289" s="180" t="s">
        <v>143</v>
      </c>
      <c r="AY289" s="18" t="s">
        <v>164</v>
      </c>
      <c r="BE289" s="101">
        <f t="shared" si="49"/>
        <v>0</v>
      </c>
      <c r="BF289" s="101">
        <f t="shared" si="50"/>
        <v>0</v>
      </c>
      <c r="BG289" s="101">
        <f t="shared" si="51"/>
        <v>0</v>
      </c>
      <c r="BH289" s="101">
        <f t="shared" si="52"/>
        <v>0</v>
      </c>
      <c r="BI289" s="101">
        <f t="shared" si="53"/>
        <v>0</v>
      </c>
      <c r="BJ289" s="18" t="s">
        <v>143</v>
      </c>
      <c r="BK289" s="101">
        <f t="shared" si="54"/>
        <v>0</v>
      </c>
      <c r="BL289" s="18" t="s">
        <v>170</v>
      </c>
      <c r="BM289" s="180" t="s">
        <v>568</v>
      </c>
    </row>
    <row r="290" spans="1:65" s="2" customFormat="1" ht="16.5" customHeight="1">
      <c r="A290" s="35"/>
      <c r="B290" s="136"/>
      <c r="C290" s="205" t="s">
        <v>452</v>
      </c>
      <c r="D290" s="205" t="s">
        <v>208</v>
      </c>
      <c r="E290" s="206" t="s">
        <v>569</v>
      </c>
      <c r="F290" s="207" t="s">
        <v>570</v>
      </c>
      <c r="G290" s="208" t="s">
        <v>169</v>
      </c>
      <c r="H290" s="209">
        <v>675</v>
      </c>
      <c r="I290" s="210"/>
      <c r="J290" s="211">
        <f t="shared" si="45"/>
        <v>0</v>
      </c>
      <c r="K290" s="212"/>
      <c r="L290" s="213"/>
      <c r="M290" s="214" t="s">
        <v>1</v>
      </c>
      <c r="N290" s="215" t="s">
        <v>42</v>
      </c>
      <c r="O290" s="61"/>
      <c r="P290" s="178">
        <f t="shared" si="46"/>
        <v>0</v>
      </c>
      <c r="Q290" s="178">
        <v>1E-4</v>
      </c>
      <c r="R290" s="178">
        <f t="shared" si="47"/>
        <v>6.7500000000000004E-2</v>
      </c>
      <c r="S290" s="178">
        <v>0</v>
      </c>
      <c r="T290" s="179">
        <f t="shared" si="48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80" t="s">
        <v>195</v>
      </c>
      <c r="AT290" s="180" t="s">
        <v>208</v>
      </c>
      <c r="AU290" s="180" t="s">
        <v>143</v>
      </c>
      <c r="AY290" s="18" t="s">
        <v>164</v>
      </c>
      <c r="BE290" s="101">
        <f t="shared" si="49"/>
        <v>0</v>
      </c>
      <c r="BF290" s="101">
        <f t="shared" si="50"/>
        <v>0</v>
      </c>
      <c r="BG290" s="101">
        <f t="shared" si="51"/>
        <v>0</v>
      </c>
      <c r="BH290" s="101">
        <f t="shared" si="52"/>
        <v>0</v>
      </c>
      <c r="BI290" s="101">
        <f t="shared" si="53"/>
        <v>0</v>
      </c>
      <c r="BJ290" s="18" t="s">
        <v>143</v>
      </c>
      <c r="BK290" s="101">
        <f t="shared" si="54"/>
        <v>0</v>
      </c>
      <c r="BL290" s="18" t="s">
        <v>170</v>
      </c>
      <c r="BM290" s="180" t="s">
        <v>571</v>
      </c>
    </row>
    <row r="291" spans="1:65" s="2" customFormat="1" ht="16.5" customHeight="1">
      <c r="A291" s="35"/>
      <c r="B291" s="136"/>
      <c r="C291" s="205" t="s">
        <v>572</v>
      </c>
      <c r="D291" s="205" t="s">
        <v>208</v>
      </c>
      <c r="E291" s="206" t="s">
        <v>573</v>
      </c>
      <c r="F291" s="207" t="s">
        <v>574</v>
      </c>
      <c r="G291" s="208" t="s">
        <v>169</v>
      </c>
      <c r="H291" s="209">
        <v>750</v>
      </c>
      <c r="I291" s="210"/>
      <c r="J291" s="211">
        <f t="shared" si="45"/>
        <v>0</v>
      </c>
      <c r="K291" s="212"/>
      <c r="L291" s="213"/>
      <c r="M291" s="214" t="s">
        <v>1</v>
      </c>
      <c r="N291" s="215" t="s">
        <v>42</v>
      </c>
      <c r="O291" s="61"/>
      <c r="P291" s="178">
        <f t="shared" si="46"/>
        <v>0</v>
      </c>
      <c r="Q291" s="178">
        <v>1E-4</v>
      </c>
      <c r="R291" s="178">
        <f t="shared" si="47"/>
        <v>7.4999999999999997E-2</v>
      </c>
      <c r="S291" s="178">
        <v>0</v>
      </c>
      <c r="T291" s="179">
        <f t="shared" si="48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80" t="s">
        <v>195</v>
      </c>
      <c r="AT291" s="180" t="s">
        <v>208</v>
      </c>
      <c r="AU291" s="180" t="s">
        <v>143</v>
      </c>
      <c r="AY291" s="18" t="s">
        <v>164</v>
      </c>
      <c r="BE291" s="101">
        <f t="shared" si="49"/>
        <v>0</v>
      </c>
      <c r="BF291" s="101">
        <f t="shared" si="50"/>
        <v>0</v>
      </c>
      <c r="BG291" s="101">
        <f t="shared" si="51"/>
        <v>0</v>
      </c>
      <c r="BH291" s="101">
        <f t="shared" si="52"/>
        <v>0</v>
      </c>
      <c r="BI291" s="101">
        <f t="shared" si="53"/>
        <v>0</v>
      </c>
      <c r="BJ291" s="18" t="s">
        <v>143</v>
      </c>
      <c r="BK291" s="101">
        <f t="shared" si="54"/>
        <v>0</v>
      </c>
      <c r="BL291" s="18" t="s">
        <v>170</v>
      </c>
      <c r="BM291" s="180" t="s">
        <v>575</v>
      </c>
    </row>
    <row r="292" spans="1:65" s="12" customFormat="1" ht="23" customHeight="1">
      <c r="B292" s="155"/>
      <c r="D292" s="156" t="s">
        <v>75</v>
      </c>
      <c r="E292" s="166" t="s">
        <v>183</v>
      </c>
      <c r="F292" s="166" t="s">
        <v>576</v>
      </c>
      <c r="I292" s="158"/>
      <c r="J292" s="167">
        <f>BK292</f>
        <v>0</v>
      </c>
      <c r="L292" s="155"/>
      <c r="M292" s="160"/>
      <c r="N292" s="161"/>
      <c r="O292" s="161"/>
      <c r="P292" s="162">
        <f>SUM(P293:P322)</f>
        <v>0</v>
      </c>
      <c r="Q292" s="161"/>
      <c r="R292" s="162">
        <f>SUM(R293:R322)</f>
        <v>652.58564000000001</v>
      </c>
      <c r="S292" s="161"/>
      <c r="T292" s="163">
        <f>SUM(T293:T322)</f>
        <v>0</v>
      </c>
      <c r="AR292" s="156" t="s">
        <v>84</v>
      </c>
      <c r="AT292" s="164" t="s">
        <v>75</v>
      </c>
      <c r="AU292" s="164" t="s">
        <v>84</v>
      </c>
      <c r="AY292" s="156" t="s">
        <v>164</v>
      </c>
      <c r="BK292" s="165">
        <f>SUM(BK293:BK322)</f>
        <v>0</v>
      </c>
    </row>
    <row r="293" spans="1:65" s="2" customFormat="1" ht="44.25" customHeight="1">
      <c r="A293" s="35"/>
      <c r="B293" s="136"/>
      <c r="C293" s="168" t="s">
        <v>577</v>
      </c>
      <c r="D293" s="168" t="s">
        <v>166</v>
      </c>
      <c r="E293" s="169" t="s">
        <v>578</v>
      </c>
      <c r="F293" s="170" t="s">
        <v>579</v>
      </c>
      <c r="G293" s="171" t="s">
        <v>174</v>
      </c>
      <c r="H293" s="172">
        <v>357</v>
      </c>
      <c r="I293" s="173"/>
      <c r="J293" s="174">
        <f>ROUND(I293*H293,2)</f>
        <v>0</v>
      </c>
      <c r="K293" s="175"/>
      <c r="L293" s="36"/>
      <c r="M293" s="176" t="s">
        <v>1</v>
      </c>
      <c r="N293" s="177" t="s">
        <v>42</v>
      </c>
      <c r="O293" s="61"/>
      <c r="P293" s="178">
        <f>O293*H293</f>
        <v>0</v>
      </c>
      <c r="Q293" s="178">
        <v>8.5999999999999993E-2</v>
      </c>
      <c r="R293" s="178">
        <f>Q293*H293</f>
        <v>30.701999999999998</v>
      </c>
      <c r="S293" s="178">
        <v>0</v>
      </c>
      <c r="T293" s="179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80" t="s">
        <v>170</v>
      </c>
      <c r="AT293" s="180" t="s">
        <v>166</v>
      </c>
      <c r="AU293" s="180" t="s">
        <v>143</v>
      </c>
      <c r="AY293" s="18" t="s">
        <v>164</v>
      </c>
      <c r="BE293" s="101">
        <f>IF(N293="základná",J293,0)</f>
        <v>0</v>
      </c>
      <c r="BF293" s="101">
        <f>IF(N293="znížená",J293,0)</f>
        <v>0</v>
      </c>
      <c r="BG293" s="101">
        <f>IF(N293="zákl. prenesená",J293,0)</f>
        <v>0</v>
      </c>
      <c r="BH293" s="101">
        <f>IF(N293="zníž. prenesená",J293,0)</f>
        <v>0</v>
      </c>
      <c r="BI293" s="101">
        <f>IF(N293="nulová",J293,0)</f>
        <v>0</v>
      </c>
      <c r="BJ293" s="18" t="s">
        <v>143</v>
      </c>
      <c r="BK293" s="101">
        <f>ROUND(I293*H293,2)</f>
        <v>0</v>
      </c>
      <c r="BL293" s="18" t="s">
        <v>170</v>
      </c>
      <c r="BM293" s="180" t="s">
        <v>580</v>
      </c>
    </row>
    <row r="294" spans="1:65" s="2" customFormat="1" ht="44.25" customHeight="1">
      <c r="A294" s="35"/>
      <c r="B294" s="136"/>
      <c r="C294" s="168" t="s">
        <v>581</v>
      </c>
      <c r="D294" s="168" t="s">
        <v>166</v>
      </c>
      <c r="E294" s="169" t="s">
        <v>582</v>
      </c>
      <c r="F294" s="170" t="s">
        <v>583</v>
      </c>
      <c r="G294" s="171" t="s">
        <v>174</v>
      </c>
      <c r="H294" s="172">
        <v>180</v>
      </c>
      <c r="I294" s="173"/>
      <c r="J294" s="174">
        <f>ROUND(I294*H294,2)</f>
        <v>0</v>
      </c>
      <c r="K294" s="175"/>
      <c r="L294" s="36"/>
      <c r="M294" s="176" t="s">
        <v>1</v>
      </c>
      <c r="N294" s="177" t="s">
        <v>42</v>
      </c>
      <c r="O294" s="61"/>
      <c r="P294" s="178">
        <f>O294*H294</f>
        <v>0</v>
      </c>
      <c r="Q294" s="178">
        <v>8.8999999999999996E-2</v>
      </c>
      <c r="R294" s="178">
        <f>Q294*H294</f>
        <v>16.02</v>
      </c>
      <c r="S294" s="178">
        <v>0</v>
      </c>
      <c r="T294" s="179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80" t="s">
        <v>170</v>
      </c>
      <c r="AT294" s="180" t="s">
        <v>166</v>
      </c>
      <c r="AU294" s="180" t="s">
        <v>143</v>
      </c>
      <c r="AY294" s="18" t="s">
        <v>164</v>
      </c>
      <c r="BE294" s="101">
        <f>IF(N294="základná",J294,0)</f>
        <v>0</v>
      </c>
      <c r="BF294" s="101">
        <f>IF(N294="znížená",J294,0)</f>
        <v>0</v>
      </c>
      <c r="BG294" s="101">
        <f>IF(N294="zákl. prenesená",J294,0)</f>
        <v>0</v>
      </c>
      <c r="BH294" s="101">
        <f>IF(N294="zníž. prenesená",J294,0)</f>
        <v>0</v>
      </c>
      <c r="BI294" s="101">
        <f>IF(N294="nulová",J294,0)</f>
        <v>0</v>
      </c>
      <c r="BJ294" s="18" t="s">
        <v>143</v>
      </c>
      <c r="BK294" s="101">
        <f>ROUND(I294*H294,2)</f>
        <v>0</v>
      </c>
      <c r="BL294" s="18" t="s">
        <v>170</v>
      </c>
      <c r="BM294" s="180" t="s">
        <v>584</v>
      </c>
    </row>
    <row r="295" spans="1:65" s="2" customFormat="1" ht="21.75" customHeight="1">
      <c r="A295" s="35"/>
      <c r="B295" s="136"/>
      <c r="C295" s="168" t="s">
        <v>585</v>
      </c>
      <c r="D295" s="168" t="s">
        <v>166</v>
      </c>
      <c r="E295" s="169" t="s">
        <v>586</v>
      </c>
      <c r="F295" s="170" t="s">
        <v>587</v>
      </c>
      <c r="G295" s="171" t="s">
        <v>174</v>
      </c>
      <c r="H295" s="172">
        <v>68</v>
      </c>
      <c r="I295" s="173"/>
      <c r="J295" s="174">
        <f>ROUND(I295*H295,2)</f>
        <v>0</v>
      </c>
      <c r="K295" s="175"/>
      <c r="L295" s="36"/>
      <c r="M295" s="176" t="s">
        <v>1</v>
      </c>
      <c r="N295" s="177" t="s">
        <v>42</v>
      </c>
      <c r="O295" s="61"/>
      <c r="P295" s="178">
        <f>O295*H295</f>
        <v>0</v>
      </c>
      <c r="Q295" s="178">
        <v>0.18</v>
      </c>
      <c r="R295" s="178">
        <f>Q295*H295</f>
        <v>12.24</v>
      </c>
      <c r="S295" s="178">
        <v>0</v>
      </c>
      <c r="T295" s="17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80" t="s">
        <v>170</v>
      </c>
      <c r="AT295" s="180" t="s">
        <v>166</v>
      </c>
      <c r="AU295" s="180" t="s">
        <v>143</v>
      </c>
      <c r="AY295" s="18" t="s">
        <v>164</v>
      </c>
      <c r="BE295" s="101">
        <f>IF(N295="základná",J295,0)</f>
        <v>0</v>
      </c>
      <c r="BF295" s="101">
        <f>IF(N295="znížená",J295,0)</f>
        <v>0</v>
      </c>
      <c r="BG295" s="101">
        <f>IF(N295="zákl. prenesená",J295,0)</f>
        <v>0</v>
      </c>
      <c r="BH295" s="101">
        <f>IF(N295="zníž. prenesená",J295,0)</f>
        <v>0</v>
      </c>
      <c r="BI295" s="101">
        <f>IF(N295="nulová",J295,0)</f>
        <v>0</v>
      </c>
      <c r="BJ295" s="18" t="s">
        <v>143</v>
      </c>
      <c r="BK295" s="101">
        <f>ROUND(I295*H295,2)</f>
        <v>0</v>
      </c>
      <c r="BL295" s="18" t="s">
        <v>170</v>
      </c>
      <c r="BM295" s="180" t="s">
        <v>588</v>
      </c>
    </row>
    <row r="296" spans="1:65" s="2" customFormat="1" ht="21.75" customHeight="1">
      <c r="A296" s="35"/>
      <c r="B296" s="136"/>
      <c r="C296" s="168" t="s">
        <v>589</v>
      </c>
      <c r="D296" s="168" t="s">
        <v>166</v>
      </c>
      <c r="E296" s="169" t="s">
        <v>590</v>
      </c>
      <c r="F296" s="170" t="s">
        <v>591</v>
      </c>
      <c r="G296" s="171" t="s">
        <v>174</v>
      </c>
      <c r="H296" s="172">
        <v>28.75</v>
      </c>
      <c r="I296" s="173"/>
      <c r="J296" s="174">
        <f>ROUND(I296*H296,2)</f>
        <v>0</v>
      </c>
      <c r="K296" s="175"/>
      <c r="L296" s="36"/>
      <c r="M296" s="176" t="s">
        <v>1</v>
      </c>
      <c r="N296" s="177" t="s">
        <v>42</v>
      </c>
      <c r="O296" s="61"/>
      <c r="P296" s="178">
        <f>O296*H296</f>
        <v>0</v>
      </c>
      <c r="Q296" s="178">
        <v>0.18</v>
      </c>
      <c r="R296" s="178">
        <f>Q296*H296</f>
        <v>5.1749999999999998</v>
      </c>
      <c r="S296" s="178">
        <v>0</v>
      </c>
      <c r="T296" s="179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80" t="s">
        <v>170</v>
      </c>
      <c r="AT296" s="180" t="s">
        <v>166</v>
      </c>
      <c r="AU296" s="180" t="s">
        <v>143</v>
      </c>
      <c r="AY296" s="18" t="s">
        <v>164</v>
      </c>
      <c r="BE296" s="101">
        <f>IF(N296="základná",J296,0)</f>
        <v>0</v>
      </c>
      <c r="BF296" s="101">
        <f>IF(N296="znížená",J296,0)</f>
        <v>0</v>
      </c>
      <c r="BG296" s="101">
        <f>IF(N296="zákl. prenesená",J296,0)</f>
        <v>0</v>
      </c>
      <c r="BH296" s="101">
        <f>IF(N296="zníž. prenesená",J296,0)</f>
        <v>0</v>
      </c>
      <c r="BI296" s="101">
        <f>IF(N296="nulová",J296,0)</f>
        <v>0</v>
      </c>
      <c r="BJ296" s="18" t="s">
        <v>143</v>
      </c>
      <c r="BK296" s="101">
        <f>ROUND(I296*H296,2)</f>
        <v>0</v>
      </c>
      <c r="BL296" s="18" t="s">
        <v>170</v>
      </c>
      <c r="BM296" s="180" t="s">
        <v>592</v>
      </c>
    </row>
    <row r="297" spans="1:65" s="14" customFormat="1" ht="12">
      <c r="B297" s="189"/>
      <c r="D297" s="182" t="s">
        <v>203</v>
      </c>
      <c r="E297" s="190" t="s">
        <v>1</v>
      </c>
      <c r="F297" s="191" t="s">
        <v>593</v>
      </c>
      <c r="H297" s="192">
        <v>28.75</v>
      </c>
      <c r="I297" s="193"/>
      <c r="L297" s="189"/>
      <c r="M297" s="194"/>
      <c r="N297" s="195"/>
      <c r="O297" s="195"/>
      <c r="P297" s="195"/>
      <c r="Q297" s="195"/>
      <c r="R297" s="195"/>
      <c r="S297" s="195"/>
      <c r="T297" s="196"/>
      <c r="AT297" s="190" t="s">
        <v>203</v>
      </c>
      <c r="AU297" s="190" t="s">
        <v>143</v>
      </c>
      <c r="AV297" s="14" t="s">
        <v>143</v>
      </c>
      <c r="AW297" s="14" t="s">
        <v>30</v>
      </c>
      <c r="AX297" s="14" t="s">
        <v>84</v>
      </c>
      <c r="AY297" s="190" t="s">
        <v>164</v>
      </c>
    </row>
    <row r="298" spans="1:65" s="2" customFormat="1" ht="21.75" customHeight="1">
      <c r="A298" s="35"/>
      <c r="B298" s="136"/>
      <c r="C298" s="168" t="s">
        <v>594</v>
      </c>
      <c r="D298" s="168" t="s">
        <v>166</v>
      </c>
      <c r="E298" s="169" t="s">
        <v>595</v>
      </c>
      <c r="F298" s="170" t="s">
        <v>596</v>
      </c>
      <c r="G298" s="171" t="s">
        <v>174</v>
      </c>
      <c r="H298" s="172">
        <v>619</v>
      </c>
      <c r="I298" s="173"/>
      <c r="J298" s="174">
        <f>ROUND(I298*H298,2)</f>
        <v>0</v>
      </c>
      <c r="K298" s="175"/>
      <c r="L298" s="36"/>
      <c r="M298" s="176" t="s">
        <v>1</v>
      </c>
      <c r="N298" s="177" t="s">
        <v>42</v>
      </c>
      <c r="O298" s="61"/>
      <c r="P298" s="178">
        <f>O298*H298</f>
        <v>0</v>
      </c>
      <c r="Q298" s="178">
        <v>9.8199999999999996E-2</v>
      </c>
      <c r="R298" s="178">
        <f>Q298*H298</f>
        <v>60.785799999999995</v>
      </c>
      <c r="S298" s="178">
        <v>0</v>
      </c>
      <c r="T298" s="179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80" t="s">
        <v>170</v>
      </c>
      <c r="AT298" s="180" t="s">
        <v>166</v>
      </c>
      <c r="AU298" s="180" t="s">
        <v>143</v>
      </c>
      <c r="AY298" s="18" t="s">
        <v>164</v>
      </c>
      <c r="BE298" s="101">
        <f>IF(N298="základná",J298,0)</f>
        <v>0</v>
      </c>
      <c r="BF298" s="101">
        <f>IF(N298="znížená",J298,0)</f>
        <v>0</v>
      </c>
      <c r="BG298" s="101">
        <f>IF(N298="zákl. prenesená",J298,0)</f>
        <v>0</v>
      </c>
      <c r="BH298" s="101">
        <f>IF(N298="zníž. prenesená",J298,0)</f>
        <v>0</v>
      </c>
      <c r="BI298" s="101">
        <f>IF(N298="nulová",J298,0)</f>
        <v>0</v>
      </c>
      <c r="BJ298" s="18" t="s">
        <v>143</v>
      </c>
      <c r="BK298" s="101">
        <f>ROUND(I298*H298,2)</f>
        <v>0</v>
      </c>
      <c r="BL298" s="18" t="s">
        <v>170</v>
      </c>
      <c r="BM298" s="180" t="s">
        <v>597</v>
      </c>
    </row>
    <row r="299" spans="1:65" s="13" customFormat="1" ht="12">
      <c r="B299" s="181"/>
      <c r="D299" s="182" t="s">
        <v>203</v>
      </c>
      <c r="E299" s="183" t="s">
        <v>1</v>
      </c>
      <c r="F299" s="184" t="s">
        <v>598</v>
      </c>
      <c r="H299" s="183" t="s">
        <v>1</v>
      </c>
      <c r="I299" s="185"/>
      <c r="L299" s="181"/>
      <c r="M299" s="186"/>
      <c r="N299" s="187"/>
      <c r="O299" s="187"/>
      <c r="P299" s="187"/>
      <c r="Q299" s="187"/>
      <c r="R299" s="187"/>
      <c r="S299" s="187"/>
      <c r="T299" s="188"/>
      <c r="AT299" s="183" t="s">
        <v>203</v>
      </c>
      <c r="AU299" s="183" t="s">
        <v>143</v>
      </c>
      <c r="AV299" s="13" t="s">
        <v>84</v>
      </c>
      <c r="AW299" s="13" t="s">
        <v>30</v>
      </c>
      <c r="AX299" s="13" t="s">
        <v>76</v>
      </c>
      <c r="AY299" s="183" t="s">
        <v>164</v>
      </c>
    </row>
    <row r="300" spans="1:65" s="14" customFormat="1" ht="12">
      <c r="B300" s="189"/>
      <c r="D300" s="182" t="s">
        <v>203</v>
      </c>
      <c r="E300" s="190" t="s">
        <v>1</v>
      </c>
      <c r="F300" s="191" t="s">
        <v>599</v>
      </c>
      <c r="H300" s="192">
        <v>619</v>
      </c>
      <c r="I300" s="193"/>
      <c r="L300" s="189"/>
      <c r="M300" s="194"/>
      <c r="N300" s="195"/>
      <c r="O300" s="195"/>
      <c r="P300" s="195"/>
      <c r="Q300" s="195"/>
      <c r="R300" s="195"/>
      <c r="S300" s="195"/>
      <c r="T300" s="196"/>
      <c r="AT300" s="190" t="s">
        <v>203</v>
      </c>
      <c r="AU300" s="190" t="s">
        <v>143</v>
      </c>
      <c r="AV300" s="14" t="s">
        <v>143</v>
      </c>
      <c r="AW300" s="14" t="s">
        <v>30</v>
      </c>
      <c r="AX300" s="14" t="s">
        <v>76</v>
      </c>
      <c r="AY300" s="190" t="s">
        <v>164</v>
      </c>
    </row>
    <row r="301" spans="1:65" s="15" customFormat="1" ht="12">
      <c r="B301" s="197"/>
      <c r="D301" s="182" t="s">
        <v>203</v>
      </c>
      <c r="E301" s="198" t="s">
        <v>1</v>
      </c>
      <c r="F301" s="199" t="s">
        <v>206</v>
      </c>
      <c r="H301" s="200">
        <v>619</v>
      </c>
      <c r="I301" s="201"/>
      <c r="L301" s="197"/>
      <c r="M301" s="202"/>
      <c r="N301" s="203"/>
      <c r="O301" s="203"/>
      <c r="P301" s="203"/>
      <c r="Q301" s="203"/>
      <c r="R301" s="203"/>
      <c r="S301" s="203"/>
      <c r="T301" s="204"/>
      <c r="AT301" s="198" t="s">
        <v>203</v>
      </c>
      <c r="AU301" s="198" t="s">
        <v>143</v>
      </c>
      <c r="AV301" s="15" t="s">
        <v>170</v>
      </c>
      <c r="AW301" s="15" t="s">
        <v>30</v>
      </c>
      <c r="AX301" s="15" t="s">
        <v>84</v>
      </c>
      <c r="AY301" s="198" t="s">
        <v>164</v>
      </c>
    </row>
    <row r="302" spans="1:65" s="2" customFormat="1" ht="21.75" customHeight="1">
      <c r="A302" s="35"/>
      <c r="B302" s="136"/>
      <c r="C302" s="168" t="s">
        <v>600</v>
      </c>
      <c r="D302" s="168" t="s">
        <v>166</v>
      </c>
      <c r="E302" s="169" t="s">
        <v>601</v>
      </c>
      <c r="F302" s="170" t="s">
        <v>602</v>
      </c>
      <c r="G302" s="171" t="s">
        <v>174</v>
      </c>
      <c r="H302" s="172">
        <v>537</v>
      </c>
      <c r="I302" s="173"/>
      <c r="J302" s="174">
        <f>ROUND(I302*H302,2)</f>
        <v>0</v>
      </c>
      <c r="K302" s="175"/>
      <c r="L302" s="36"/>
      <c r="M302" s="176" t="s">
        <v>1</v>
      </c>
      <c r="N302" s="177" t="s">
        <v>42</v>
      </c>
      <c r="O302" s="61"/>
      <c r="P302" s="178">
        <f>O302*H302</f>
        <v>0</v>
      </c>
      <c r="Q302" s="178">
        <v>9.8199999999999996E-2</v>
      </c>
      <c r="R302" s="178">
        <f>Q302*H302</f>
        <v>52.733399999999996</v>
      </c>
      <c r="S302" s="178">
        <v>0</v>
      </c>
      <c r="T302" s="179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80" t="s">
        <v>170</v>
      </c>
      <c r="AT302" s="180" t="s">
        <v>166</v>
      </c>
      <c r="AU302" s="180" t="s">
        <v>143</v>
      </c>
      <c r="AY302" s="18" t="s">
        <v>164</v>
      </c>
      <c r="BE302" s="101">
        <f>IF(N302="základná",J302,0)</f>
        <v>0</v>
      </c>
      <c r="BF302" s="101">
        <f>IF(N302="znížená",J302,0)</f>
        <v>0</v>
      </c>
      <c r="BG302" s="101">
        <f>IF(N302="zákl. prenesená",J302,0)</f>
        <v>0</v>
      </c>
      <c r="BH302" s="101">
        <f>IF(N302="zníž. prenesená",J302,0)</f>
        <v>0</v>
      </c>
      <c r="BI302" s="101">
        <f>IF(N302="nulová",J302,0)</f>
        <v>0</v>
      </c>
      <c r="BJ302" s="18" t="s">
        <v>143</v>
      </c>
      <c r="BK302" s="101">
        <f>ROUND(I302*H302,2)</f>
        <v>0</v>
      </c>
      <c r="BL302" s="18" t="s">
        <v>170</v>
      </c>
      <c r="BM302" s="180" t="s">
        <v>603</v>
      </c>
    </row>
    <row r="303" spans="1:65" s="13" customFormat="1" ht="12">
      <c r="B303" s="181"/>
      <c r="D303" s="182" t="s">
        <v>203</v>
      </c>
      <c r="E303" s="183" t="s">
        <v>1</v>
      </c>
      <c r="F303" s="184" t="s">
        <v>604</v>
      </c>
      <c r="H303" s="183" t="s">
        <v>1</v>
      </c>
      <c r="I303" s="185"/>
      <c r="L303" s="181"/>
      <c r="M303" s="186"/>
      <c r="N303" s="187"/>
      <c r="O303" s="187"/>
      <c r="P303" s="187"/>
      <c r="Q303" s="187"/>
      <c r="R303" s="187"/>
      <c r="S303" s="187"/>
      <c r="T303" s="188"/>
      <c r="AT303" s="183" t="s">
        <v>203</v>
      </c>
      <c r="AU303" s="183" t="s">
        <v>143</v>
      </c>
      <c r="AV303" s="13" t="s">
        <v>84</v>
      </c>
      <c r="AW303" s="13" t="s">
        <v>30</v>
      </c>
      <c r="AX303" s="13" t="s">
        <v>76</v>
      </c>
      <c r="AY303" s="183" t="s">
        <v>164</v>
      </c>
    </row>
    <row r="304" spans="1:65" s="14" customFormat="1" ht="12">
      <c r="B304" s="189"/>
      <c r="D304" s="182" t="s">
        <v>203</v>
      </c>
      <c r="E304" s="190" t="s">
        <v>1</v>
      </c>
      <c r="F304" s="191" t="s">
        <v>605</v>
      </c>
      <c r="H304" s="192">
        <v>537</v>
      </c>
      <c r="I304" s="193"/>
      <c r="L304" s="189"/>
      <c r="M304" s="194"/>
      <c r="N304" s="195"/>
      <c r="O304" s="195"/>
      <c r="P304" s="195"/>
      <c r="Q304" s="195"/>
      <c r="R304" s="195"/>
      <c r="S304" s="195"/>
      <c r="T304" s="196"/>
      <c r="AT304" s="190" t="s">
        <v>203</v>
      </c>
      <c r="AU304" s="190" t="s">
        <v>143</v>
      </c>
      <c r="AV304" s="14" t="s">
        <v>143</v>
      </c>
      <c r="AW304" s="14" t="s">
        <v>30</v>
      </c>
      <c r="AX304" s="14" t="s">
        <v>84</v>
      </c>
      <c r="AY304" s="190" t="s">
        <v>164</v>
      </c>
    </row>
    <row r="305" spans="1:65" s="2" customFormat="1" ht="21.75" customHeight="1">
      <c r="A305" s="35"/>
      <c r="B305" s="136"/>
      <c r="C305" s="168" t="s">
        <v>606</v>
      </c>
      <c r="D305" s="168" t="s">
        <v>166</v>
      </c>
      <c r="E305" s="169" t="s">
        <v>607</v>
      </c>
      <c r="F305" s="170" t="s">
        <v>608</v>
      </c>
      <c r="G305" s="171" t="s">
        <v>174</v>
      </c>
      <c r="H305" s="172">
        <v>537</v>
      </c>
      <c r="I305" s="173"/>
      <c r="J305" s="174">
        <f>ROUND(I305*H305,2)</f>
        <v>0</v>
      </c>
      <c r="K305" s="175"/>
      <c r="L305" s="36"/>
      <c r="M305" s="176" t="s">
        <v>1</v>
      </c>
      <c r="N305" s="177" t="s">
        <v>42</v>
      </c>
      <c r="O305" s="61"/>
      <c r="P305" s="178">
        <f>O305*H305</f>
        <v>0</v>
      </c>
      <c r="Q305" s="178">
        <v>0.37080000000000002</v>
      </c>
      <c r="R305" s="178">
        <f>Q305*H305</f>
        <v>199.11960000000002</v>
      </c>
      <c r="S305" s="178">
        <v>0</v>
      </c>
      <c r="T305" s="179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80" t="s">
        <v>170</v>
      </c>
      <c r="AT305" s="180" t="s">
        <v>166</v>
      </c>
      <c r="AU305" s="180" t="s">
        <v>143</v>
      </c>
      <c r="AY305" s="18" t="s">
        <v>164</v>
      </c>
      <c r="BE305" s="101">
        <f>IF(N305="základná",J305,0)</f>
        <v>0</v>
      </c>
      <c r="BF305" s="101">
        <f>IF(N305="znížená",J305,0)</f>
        <v>0</v>
      </c>
      <c r="BG305" s="101">
        <f>IF(N305="zákl. prenesená",J305,0)</f>
        <v>0</v>
      </c>
      <c r="BH305" s="101">
        <f>IF(N305="zníž. prenesená",J305,0)</f>
        <v>0</v>
      </c>
      <c r="BI305" s="101">
        <f>IF(N305="nulová",J305,0)</f>
        <v>0</v>
      </c>
      <c r="BJ305" s="18" t="s">
        <v>143</v>
      </c>
      <c r="BK305" s="101">
        <f>ROUND(I305*H305,2)</f>
        <v>0</v>
      </c>
      <c r="BL305" s="18" t="s">
        <v>170</v>
      </c>
      <c r="BM305" s="180" t="s">
        <v>609</v>
      </c>
    </row>
    <row r="306" spans="1:65" s="13" customFormat="1" ht="12">
      <c r="B306" s="181"/>
      <c r="D306" s="182" t="s">
        <v>203</v>
      </c>
      <c r="E306" s="183" t="s">
        <v>1</v>
      </c>
      <c r="F306" s="184" t="s">
        <v>610</v>
      </c>
      <c r="H306" s="183" t="s">
        <v>1</v>
      </c>
      <c r="I306" s="185"/>
      <c r="L306" s="181"/>
      <c r="M306" s="186"/>
      <c r="N306" s="187"/>
      <c r="O306" s="187"/>
      <c r="P306" s="187"/>
      <c r="Q306" s="187"/>
      <c r="R306" s="187"/>
      <c r="S306" s="187"/>
      <c r="T306" s="188"/>
      <c r="AT306" s="183" t="s">
        <v>203</v>
      </c>
      <c r="AU306" s="183" t="s">
        <v>143</v>
      </c>
      <c r="AV306" s="13" t="s">
        <v>84</v>
      </c>
      <c r="AW306" s="13" t="s">
        <v>30</v>
      </c>
      <c r="AX306" s="13" t="s">
        <v>76</v>
      </c>
      <c r="AY306" s="183" t="s">
        <v>164</v>
      </c>
    </row>
    <row r="307" spans="1:65" s="14" customFormat="1" ht="12">
      <c r="B307" s="189"/>
      <c r="D307" s="182" t="s">
        <v>203</v>
      </c>
      <c r="E307" s="190" t="s">
        <v>1</v>
      </c>
      <c r="F307" s="191" t="s">
        <v>611</v>
      </c>
      <c r="H307" s="192">
        <v>357</v>
      </c>
      <c r="I307" s="193"/>
      <c r="L307" s="189"/>
      <c r="M307" s="194"/>
      <c r="N307" s="195"/>
      <c r="O307" s="195"/>
      <c r="P307" s="195"/>
      <c r="Q307" s="195"/>
      <c r="R307" s="195"/>
      <c r="S307" s="195"/>
      <c r="T307" s="196"/>
      <c r="AT307" s="190" t="s">
        <v>203</v>
      </c>
      <c r="AU307" s="190" t="s">
        <v>143</v>
      </c>
      <c r="AV307" s="14" t="s">
        <v>143</v>
      </c>
      <c r="AW307" s="14" t="s">
        <v>30</v>
      </c>
      <c r="AX307" s="14" t="s">
        <v>76</v>
      </c>
      <c r="AY307" s="190" t="s">
        <v>164</v>
      </c>
    </row>
    <row r="308" spans="1:65" s="13" customFormat="1" ht="12">
      <c r="B308" s="181"/>
      <c r="D308" s="182" t="s">
        <v>203</v>
      </c>
      <c r="E308" s="183" t="s">
        <v>1</v>
      </c>
      <c r="F308" s="184" t="s">
        <v>612</v>
      </c>
      <c r="H308" s="183" t="s">
        <v>1</v>
      </c>
      <c r="I308" s="185"/>
      <c r="L308" s="181"/>
      <c r="M308" s="186"/>
      <c r="N308" s="187"/>
      <c r="O308" s="187"/>
      <c r="P308" s="187"/>
      <c r="Q308" s="187"/>
      <c r="R308" s="187"/>
      <c r="S308" s="187"/>
      <c r="T308" s="188"/>
      <c r="AT308" s="183" t="s">
        <v>203</v>
      </c>
      <c r="AU308" s="183" t="s">
        <v>143</v>
      </c>
      <c r="AV308" s="13" t="s">
        <v>84</v>
      </c>
      <c r="AW308" s="13" t="s">
        <v>30</v>
      </c>
      <c r="AX308" s="13" t="s">
        <v>76</v>
      </c>
      <c r="AY308" s="183" t="s">
        <v>164</v>
      </c>
    </row>
    <row r="309" spans="1:65" s="14" customFormat="1" ht="12">
      <c r="B309" s="189"/>
      <c r="D309" s="182" t="s">
        <v>203</v>
      </c>
      <c r="E309" s="190" t="s">
        <v>1</v>
      </c>
      <c r="F309" s="191" t="s">
        <v>613</v>
      </c>
      <c r="H309" s="192">
        <v>180</v>
      </c>
      <c r="I309" s="193"/>
      <c r="L309" s="189"/>
      <c r="M309" s="194"/>
      <c r="N309" s="195"/>
      <c r="O309" s="195"/>
      <c r="P309" s="195"/>
      <c r="Q309" s="195"/>
      <c r="R309" s="195"/>
      <c r="S309" s="195"/>
      <c r="T309" s="196"/>
      <c r="AT309" s="190" t="s">
        <v>203</v>
      </c>
      <c r="AU309" s="190" t="s">
        <v>143</v>
      </c>
      <c r="AV309" s="14" t="s">
        <v>143</v>
      </c>
      <c r="AW309" s="14" t="s">
        <v>30</v>
      </c>
      <c r="AX309" s="14" t="s">
        <v>76</v>
      </c>
      <c r="AY309" s="190" t="s">
        <v>164</v>
      </c>
    </row>
    <row r="310" spans="1:65" s="15" customFormat="1" ht="12">
      <c r="B310" s="197"/>
      <c r="D310" s="182" t="s">
        <v>203</v>
      </c>
      <c r="E310" s="198" t="s">
        <v>1</v>
      </c>
      <c r="F310" s="199" t="s">
        <v>206</v>
      </c>
      <c r="H310" s="200">
        <v>537</v>
      </c>
      <c r="I310" s="201"/>
      <c r="L310" s="197"/>
      <c r="M310" s="202"/>
      <c r="N310" s="203"/>
      <c r="O310" s="203"/>
      <c r="P310" s="203"/>
      <c r="Q310" s="203"/>
      <c r="R310" s="203"/>
      <c r="S310" s="203"/>
      <c r="T310" s="204"/>
      <c r="AT310" s="198" t="s">
        <v>203</v>
      </c>
      <c r="AU310" s="198" t="s">
        <v>143</v>
      </c>
      <c r="AV310" s="15" t="s">
        <v>170</v>
      </c>
      <c r="AW310" s="15" t="s">
        <v>30</v>
      </c>
      <c r="AX310" s="15" t="s">
        <v>84</v>
      </c>
      <c r="AY310" s="198" t="s">
        <v>164</v>
      </c>
    </row>
    <row r="311" spans="1:65" s="2" customFormat="1" ht="33" customHeight="1">
      <c r="A311" s="35"/>
      <c r="B311" s="136"/>
      <c r="C311" s="168" t="s">
        <v>614</v>
      </c>
      <c r="D311" s="168" t="s">
        <v>166</v>
      </c>
      <c r="E311" s="169" t="s">
        <v>615</v>
      </c>
      <c r="F311" s="170" t="s">
        <v>616</v>
      </c>
      <c r="G311" s="171" t="s">
        <v>174</v>
      </c>
      <c r="H311" s="172">
        <v>252</v>
      </c>
      <c r="I311" s="173"/>
      <c r="J311" s="174">
        <f>ROUND(I311*H311,2)</f>
        <v>0</v>
      </c>
      <c r="K311" s="175"/>
      <c r="L311" s="36"/>
      <c r="M311" s="176" t="s">
        <v>1</v>
      </c>
      <c r="N311" s="177" t="s">
        <v>42</v>
      </c>
      <c r="O311" s="61"/>
      <c r="P311" s="178">
        <f>O311*H311</f>
        <v>0</v>
      </c>
      <c r="Q311" s="178">
        <v>3.1E-4</v>
      </c>
      <c r="R311" s="178">
        <f>Q311*H311</f>
        <v>7.8119999999999995E-2</v>
      </c>
      <c r="S311" s="178">
        <v>0</v>
      </c>
      <c r="T311" s="179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80" t="s">
        <v>170</v>
      </c>
      <c r="AT311" s="180" t="s">
        <v>166</v>
      </c>
      <c r="AU311" s="180" t="s">
        <v>143</v>
      </c>
      <c r="AY311" s="18" t="s">
        <v>164</v>
      </c>
      <c r="BE311" s="101">
        <f>IF(N311="základná",J311,0)</f>
        <v>0</v>
      </c>
      <c r="BF311" s="101">
        <f>IF(N311="znížená",J311,0)</f>
        <v>0</v>
      </c>
      <c r="BG311" s="101">
        <f>IF(N311="zákl. prenesená",J311,0)</f>
        <v>0</v>
      </c>
      <c r="BH311" s="101">
        <f>IF(N311="zníž. prenesená",J311,0)</f>
        <v>0</v>
      </c>
      <c r="BI311" s="101">
        <f>IF(N311="nulová",J311,0)</f>
        <v>0</v>
      </c>
      <c r="BJ311" s="18" t="s">
        <v>143</v>
      </c>
      <c r="BK311" s="101">
        <f>ROUND(I311*H311,2)</f>
        <v>0</v>
      </c>
      <c r="BL311" s="18" t="s">
        <v>170</v>
      </c>
      <c r="BM311" s="180" t="s">
        <v>617</v>
      </c>
    </row>
    <row r="312" spans="1:65" s="2" customFormat="1" ht="33" customHeight="1">
      <c r="A312" s="35"/>
      <c r="B312" s="136"/>
      <c r="C312" s="168" t="s">
        <v>618</v>
      </c>
      <c r="D312" s="168" t="s">
        <v>166</v>
      </c>
      <c r="E312" s="169" t="s">
        <v>619</v>
      </c>
      <c r="F312" s="170" t="s">
        <v>620</v>
      </c>
      <c r="G312" s="171" t="s">
        <v>174</v>
      </c>
      <c r="H312" s="172">
        <v>252</v>
      </c>
      <c r="I312" s="173"/>
      <c r="J312" s="174">
        <f>ROUND(I312*H312,2)</f>
        <v>0</v>
      </c>
      <c r="K312" s="175"/>
      <c r="L312" s="36"/>
      <c r="M312" s="176" t="s">
        <v>1</v>
      </c>
      <c r="N312" s="177" t="s">
        <v>42</v>
      </c>
      <c r="O312" s="61"/>
      <c r="P312" s="178">
        <f>O312*H312</f>
        <v>0</v>
      </c>
      <c r="Q312" s="178">
        <v>0.12966</v>
      </c>
      <c r="R312" s="178">
        <f>Q312*H312</f>
        <v>32.674320000000002</v>
      </c>
      <c r="S312" s="178">
        <v>0</v>
      </c>
      <c r="T312" s="17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80" t="s">
        <v>170</v>
      </c>
      <c r="AT312" s="180" t="s">
        <v>166</v>
      </c>
      <c r="AU312" s="180" t="s">
        <v>143</v>
      </c>
      <c r="AY312" s="18" t="s">
        <v>164</v>
      </c>
      <c r="BE312" s="101">
        <f>IF(N312="základná",J312,0)</f>
        <v>0</v>
      </c>
      <c r="BF312" s="101">
        <f>IF(N312="znížená",J312,0)</f>
        <v>0</v>
      </c>
      <c r="BG312" s="101">
        <f>IF(N312="zákl. prenesená",J312,0)</f>
        <v>0</v>
      </c>
      <c r="BH312" s="101">
        <f>IF(N312="zníž. prenesená",J312,0)</f>
        <v>0</v>
      </c>
      <c r="BI312" s="101">
        <f>IF(N312="nulová",J312,0)</f>
        <v>0</v>
      </c>
      <c r="BJ312" s="18" t="s">
        <v>143</v>
      </c>
      <c r="BK312" s="101">
        <f>ROUND(I312*H312,2)</f>
        <v>0</v>
      </c>
      <c r="BL312" s="18" t="s">
        <v>170</v>
      </c>
      <c r="BM312" s="180" t="s">
        <v>621</v>
      </c>
    </row>
    <row r="313" spans="1:65" s="2" customFormat="1" ht="21.75" customHeight="1">
      <c r="A313" s="35"/>
      <c r="B313" s="136"/>
      <c r="C313" s="168" t="s">
        <v>622</v>
      </c>
      <c r="D313" s="168" t="s">
        <v>166</v>
      </c>
      <c r="E313" s="169" t="s">
        <v>623</v>
      </c>
      <c r="F313" s="170" t="s">
        <v>624</v>
      </c>
      <c r="G313" s="171" t="s">
        <v>174</v>
      </c>
      <c r="H313" s="172">
        <v>1012</v>
      </c>
      <c r="I313" s="173"/>
      <c r="J313" s="174">
        <f>ROUND(I313*H313,2)</f>
        <v>0</v>
      </c>
      <c r="K313" s="175"/>
      <c r="L313" s="36"/>
      <c r="M313" s="176" t="s">
        <v>1</v>
      </c>
      <c r="N313" s="177" t="s">
        <v>42</v>
      </c>
      <c r="O313" s="61"/>
      <c r="P313" s="178">
        <f>O313*H313</f>
        <v>0</v>
      </c>
      <c r="Q313" s="178">
        <v>0.112</v>
      </c>
      <c r="R313" s="178">
        <f>Q313*H313</f>
        <v>113.34400000000001</v>
      </c>
      <c r="S313" s="178">
        <v>0</v>
      </c>
      <c r="T313" s="179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180" t="s">
        <v>170</v>
      </c>
      <c r="AT313" s="180" t="s">
        <v>166</v>
      </c>
      <c r="AU313" s="180" t="s">
        <v>143</v>
      </c>
      <c r="AY313" s="18" t="s">
        <v>164</v>
      </c>
      <c r="BE313" s="101">
        <f>IF(N313="základná",J313,0)</f>
        <v>0</v>
      </c>
      <c r="BF313" s="101">
        <f>IF(N313="znížená",J313,0)</f>
        <v>0</v>
      </c>
      <c r="BG313" s="101">
        <f>IF(N313="zákl. prenesená",J313,0)</f>
        <v>0</v>
      </c>
      <c r="BH313" s="101">
        <f>IF(N313="zníž. prenesená",J313,0)</f>
        <v>0</v>
      </c>
      <c r="BI313" s="101">
        <f>IF(N313="nulová",J313,0)</f>
        <v>0</v>
      </c>
      <c r="BJ313" s="18" t="s">
        <v>143</v>
      </c>
      <c r="BK313" s="101">
        <f>ROUND(I313*H313,2)</f>
        <v>0</v>
      </c>
      <c r="BL313" s="18" t="s">
        <v>170</v>
      </c>
      <c r="BM313" s="180" t="s">
        <v>625</v>
      </c>
    </row>
    <row r="314" spans="1:65" s="13" customFormat="1" ht="12">
      <c r="B314" s="181"/>
      <c r="D314" s="182" t="s">
        <v>203</v>
      </c>
      <c r="E314" s="183" t="s">
        <v>1</v>
      </c>
      <c r="F314" s="184" t="s">
        <v>626</v>
      </c>
      <c r="H314" s="183" t="s">
        <v>1</v>
      </c>
      <c r="I314" s="185"/>
      <c r="L314" s="181"/>
      <c r="M314" s="186"/>
      <c r="N314" s="187"/>
      <c r="O314" s="187"/>
      <c r="P314" s="187"/>
      <c r="Q314" s="187"/>
      <c r="R314" s="187"/>
      <c r="S314" s="187"/>
      <c r="T314" s="188"/>
      <c r="AT314" s="183" t="s">
        <v>203</v>
      </c>
      <c r="AU314" s="183" t="s">
        <v>143</v>
      </c>
      <c r="AV314" s="13" t="s">
        <v>84</v>
      </c>
      <c r="AW314" s="13" t="s">
        <v>30</v>
      </c>
      <c r="AX314" s="13" t="s">
        <v>76</v>
      </c>
      <c r="AY314" s="183" t="s">
        <v>164</v>
      </c>
    </row>
    <row r="315" spans="1:65" s="14" customFormat="1" ht="12">
      <c r="B315" s="189"/>
      <c r="D315" s="182" t="s">
        <v>203</v>
      </c>
      <c r="E315" s="190" t="s">
        <v>1</v>
      </c>
      <c r="F315" s="191" t="s">
        <v>627</v>
      </c>
      <c r="H315" s="192">
        <v>1012</v>
      </c>
      <c r="I315" s="193"/>
      <c r="L315" s="189"/>
      <c r="M315" s="194"/>
      <c r="N315" s="195"/>
      <c r="O315" s="195"/>
      <c r="P315" s="195"/>
      <c r="Q315" s="195"/>
      <c r="R315" s="195"/>
      <c r="S315" s="195"/>
      <c r="T315" s="196"/>
      <c r="AT315" s="190" t="s">
        <v>203</v>
      </c>
      <c r="AU315" s="190" t="s">
        <v>143</v>
      </c>
      <c r="AV315" s="14" t="s">
        <v>143</v>
      </c>
      <c r="AW315" s="14" t="s">
        <v>30</v>
      </c>
      <c r="AX315" s="14" t="s">
        <v>76</v>
      </c>
      <c r="AY315" s="190" t="s">
        <v>164</v>
      </c>
    </row>
    <row r="316" spans="1:65" s="15" customFormat="1" ht="12">
      <c r="B316" s="197"/>
      <c r="D316" s="182" t="s">
        <v>203</v>
      </c>
      <c r="E316" s="198" t="s">
        <v>1</v>
      </c>
      <c r="F316" s="199" t="s">
        <v>206</v>
      </c>
      <c r="H316" s="200">
        <v>1012</v>
      </c>
      <c r="I316" s="201"/>
      <c r="L316" s="197"/>
      <c r="M316" s="202"/>
      <c r="N316" s="203"/>
      <c r="O316" s="203"/>
      <c r="P316" s="203"/>
      <c r="Q316" s="203"/>
      <c r="R316" s="203"/>
      <c r="S316" s="203"/>
      <c r="T316" s="204"/>
      <c r="AT316" s="198" t="s">
        <v>203</v>
      </c>
      <c r="AU316" s="198" t="s">
        <v>143</v>
      </c>
      <c r="AV316" s="15" t="s">
        <v>170</v>
      </c>
      <c r="AW316" s="15" t="s">
        <v>30</v>
      </c>
      <c r="AX316" s="15" t="s">
        <v>84</v>
      </c>
      <c r="AY316" s="198" t="s">
        <v>164</v>
      </c>
    </row>
    <row r="317" spans="1:65" s="2" customFormat="1" ht="21.75" customHeight="1">
      <c r="A317" s="35"/>
      <c r="B317" s="136"/>
      <c r="C317" s="205" t="s">
        <v>628</v>
      </c>
      <c r="D317" s="205" t="s">
        <v>208</v>
      </c>
      <c r="E317" s="206" t="s">
        <v>629</v>
      </c>
      <c r="F317" s="207" t="s">
        <v>630</v>
      </c>
      <c r="G317" s="208" t="s">
        <v>174</v>
      </c>
      <c r="H317" s="209">
        <v>960.84</v>
      </c>
      <c r="I317" s="210"/>
      <c r="J317" s="211">
        <f>ROUND(I317*H317,2)</f>
        <v>0</v>
      </c>
      <c r="K317" s="212"/>
      <c r="L317" s="213"/>
      <c r="M317" s="214" t="s">
        <v>1</v>
      </c>
      <c r="N317" s="215" t="s">
        <v>42</v>
      </c>
      <c r="O317" s="61"/>
      <c r="P317" s="178">
        <f>O317*H317</f>
        <v>0</v>
      </c>
      <c r="Q317" s="178">
        <v>0.13500000000000001</v>
      </c>
      <c r="R317" s="178">
        <f>Q317*H317</f>
        <v>129.71340000000001</v>
      </c>
      <c r="S317" s="178">
        <v>0</v>
      </c>
      <c r="T317" s="17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80" t="s">
        <v>195</v>
      </c>
      <c r="AT317" s="180" t="s">
        <v>208</v>
      </c>
      <c r="AU317" s="180" t="s">
        <v>143</v>
      </c>
      <c r="AY317" s="18" t="s">
        <v>164</v>
      </c>
      <c r="BE317" s="101">
        <f>IF(N317="základná",J317,0)</f>
        <v>0</v>
      </c>
      <c r="BF317" s="101">
        <f>IF(N317="znížená",J317,0)</f>
        <v>0</v>
      </c>
      <c r="BG317" s="101">
        <f>IF(N317="zákl. prenesená",J317,0)</f>
        <v>0</v>
      </c>
      <c r="BH317" s="101">
        <f>IF(N317="zníž. prenesená",J317,0)</f>
        <v>0</v>
      </c>
      <c r="BI317" s="101">
        <f>IF(N317="nulová",J317,0)</f>
        <v>0</v>
      </c>
      <c r="BJ317" s="18" t="s">
        <v>143</v>
      </c>
      <c r="BK317" s="101">
        <f>ROUND(I317*H317,2)</f>
        <v>0</v>
      </c>
      <c r="BL317" s="18" t="s">
        <v>170</v>
      </c>
      <c r="BM317" s="180" t="s">
        <v>631</v>
      </c>
    </row>
    <row r="318" spans="1:65" s="13" customFormat="1" ht="12">
      <c r="B318" s="181"/>
      <c r="D318" s="182" t="s">
        <v>203</v>
      </c>
      <c r="E318" s="183" t="s">
        <v>1</v>
      </c>
      <c r="F318" s="184" t="s">
        <v>632</v>
      </c>
      <c r="H318" s="183" t="s">
        <v>1</v>
      </c>
      <c r="I318" s="185"/>
      <c r="L318" s="181"/>
      <c r="M318" s="186"/>
      <c r="N318" s="187"/>
      <c r="O318" s="187"/>
      <c r="P318" s="187"/>
      <c r="Q318" s="187"/>
      <c r="R318" s="187"/>
      <c r="S318" s="187"/>
      <c r="T318" s="188"/>
      <c r="AT318" s="183" t="s">
        <v>203</v>
      </c>
      <c r="AU318" s="183" t="s">
        <v>143</v>
      </c>
      <c r="AV318" s="13" t="s">
        <v>84</v>
      </c>
      <c r="AW318" s="13" t="s">
        <v>30</v>
      </c>
      <c r="AX318" s="13" t="s">
        <v>76</v>
      </c>
      <c r="AY318" s="183" t="s">
        <v>164</v>
      </c>
    </row>
    <row r="319" spans="1:65" s="14" customFormat="1" ht="12">
      <c r="B319" s="189"/>
      <c r="D319" s="182" t="s">
        <v>203</v>
      </c>
      <c r="E319" s="190" t="s">
        <v>1</v>
      </c>
      <c r="F319" s="191" t="s">
        <v>633</v>
      </c>
      <c r="H319" s="192">
        <v>1032.24</v>
      </c>
      <c r="I319" s="193"/>
      <c r="L319" s="189"/>
      <c r="M319" s="194"/>
      <c r="N319" s="195"/>
      <c r="O319" s="195"/>
      <c r="P319" s="195"/>
      <c r="Q319" s="195"/>
      <c r="R319" s="195"/>
      <c r="S319" s="195"/>
      <c r="T319" s="196"/>
      <c r="AT319" s="190" t="s">
        <v>203</v>
      </c>
      <c r="AU319" s="190" t="s">
        <v>143</v>
      </c>
      <c r="AV319" s="14" t="s">
        <v>143</v>
      </c>
      <c r="AW319" s="14" t="s">
        <v>30</v>
      </c>
      <c r="AX319" s="14" t="s">
        <v>76</v>
      </c>
      <c r="AY319" s="190" t="s">
        <v>164</v>
      </c>
    </row>
    <row r="320" spans="1:65" s="13" customFormat="1" ht="12">
      <c r="B320" s="181"/>
      <c r="D320" s="182" t="s">
        <v>203</v>
      </c>
      <c r="E320" s="183" t="s">
        <v>1</v>
      </c>
      <c r="F320" s="184" t="s">
        <v>634</v>
      </c>
      <c r="H320" s="183" t="s">
        <v>1</v>
      </c>
      <c r="I320" s="185"/>
      <c r="L320" s="181"/>
      <c r="M320" s="186"/>
      <c r="N320" s="187"/>
      <c r="O320" s="187"/>
      <c r="P320" s="187"/>
      <c r="Q320" s="187"/>
      <c r="R320" s="187"/>
      <c r="S320" s="187"/>
      <c r="T320" s="188"/>
      <c r="AT320" s="183" t="s">
        <v>203</v>
      </c>
      <c r="AU320" s="183" t="s">
        <v>143</v>
      </c>
      <c r="AV320" s="13" t="s">
        <v>84</v>
      </c>
      <c r="AW320" s="13" t="s">
        <v>30</v>
      </c>
      <c r="AX320" s="13" t="s">
        <v>76</v>
      </c>
      <c r="AY320" s="183" t="s">
        <v>164</v>
      </c>
    </row>
    <row r="321" spans="1:65" s="14" customFormat="1" ht="12">
      <c r="B321" s="189"/>
      <c r="D321" s="182" t="s">
        <v>203</v>
      </c>
      <c r="E321" s="190" t="s">
        <v>1</v>
      </c>
      <c r="F321" s="191" t="s">
        <v>635</v>
      </c>
      <c r="H321" s="192">
        <v>-71.400000000000006</v>
      </c>
      <c r="I321" s="193"/>
      <c r="L321" s="189"/>
      <c r="M321" s="194"/>
      <c r="N321" s="195"/>
      <c r="O321" s="195"/>
      <c r="P321" s="195"/>
      <c r="Q321" s="195"/>
      <c r="R321" s="195"/>
      <c r="S321" s="195"/>
      <c r="T321" s="196"/>
      <c r="AT321" s="190" t="s">
        <v>203</v>
      </c>
      <c r="AU321" s="190" t="s">
        <v>143</v>
      </c>
      <c r="AV321" s="14" t="s">
        <v>143</v>
      </c>
      <c r="AW321" s="14" t="s">
        <v>30</v>
      </c>
      <c r="AX321" s="14" t="s">
        <v>76</v>
      </c>
      <c r="AY321" s="190" t="s">
        <v>164</v>
      </c>
    </row>
    <row r="322" spans="1:65" s="15" customFormat="1" ht="12">
      <c r="B322" s="197"/>
      <c r="D322" s="182" t="s">
        <v>203</v>
      </c>
      <c r="E322" s="198" t="s">
        <v>1</v>
      </c>
      <c r="F322" s="199" t="s">
        <v>206</v>
      </c>
      <c r="H322" s="200">
        <v>960.84</v>
      </c>
      <c r="I322" s="201"/>
      <c r="L322" s="197"/>
      <c r="M322" s="202"/>
      <c r="N322" s="203"/>
      <c r="O322" s="203"/>
      <c r="P322" s="203"/>
      <c r="Q322" s="203"/>
      <c r="R322" s="203"/>
      <c r="S322" s="203"/>
      <c r="T322" s="204"/>
      <c r="AT322" s="198" t="s">
        <v>203</v>
      </c>
      <c r="AU322" s="198" t="s">
        <v>143</v>
      </c>
      <c r="AV322" s="15" t="s">
        <v>170</v>
      </c>
      <c r="AW322" s="15" t="s">
        <v>30</v>
      </c>
      <c r="AX322" s="15" t="s">
        <v>84</v>
      </c>
      <c r="AY322" s="198" t="s">
        <v>164</v>
      </c>
    </row>
    <row r="323" spans="1:65" s="12" customFormat="1" ht="23" customHeight="1">
      <c r="B323" s="155"/>
      <c r="D323" s="156" t="s">
        <v>75</v>
      </c>
      <c r="E323" s="166" t="s">
        <v>199</v>
      </c>
      <c r="F323" s="166" t="s">
        <v>636</v>
      </c>
      <c r="I323" s="158"/>
      <c r="J323" s="167">
        <f>BK323</f>
        <v>0</v>
      </c>
      <c r="L323" s="155"/>
      <c r="M323" s="160"/>
      <c r="N323" s="161"/>
      <c r="O323" s="161"/>
      <c r="P323" s="162">
        <f>SUM(P324:P375)</f>
        <v>0</v>
      </c>
      <c r="Q323" s="161"/>
      <c r="R323" s="162">
        <f>SUM(R324:R375)</f>
        <v>211.29745991999997</v>
      </c>
      <c r="S323" s="161"/>
      <c r="T323" s="163">
        <f>SUM(T324:T375)</f>
        <v>0</v>
      </c>
      <c r="AR323" s="156" t="s">
        <v>84</v>
      </c>
      <c r="AT323" s="164" t="s">
        <v>75</v>
      </c>
      <c r="AU323" s="164" t="s">
        <v>84</v>
      </c>
      <c r="AY323" s="156" t="s">
        <v>164</v>
      </c>
      <c r="BK323" s="165">
        <f>SUM(BK324:BK375)</f>
        <v>0</v>
      </c>
    </row>
    <row r="324" spans="1:65" s="2" customFormat="1" ht="33" customHeight="1">
      <c r="A324" s="35"/>
      <c r="B324" s="136"/>
      <c r="C324" s="168" t="s">
        <v>637</v>
      </c>
      <c r="D324" s="168" t="s">
        <v>166</v>
      </c>
      <c r="E324" s="169" t="s">
        <v>638</v>
      </c>
      <c r="F324" s="170" t="s">
        <v>639</v>
      </c>
      <c r="G324" s="171" t="s">
        <v>640</v>
      </c>
      <c r="H324" s="172">
        <v>375</v>
      </c>
      <c r="I324" s="173"/>
      <c r="J324" s="174">
        <f>ROUND(I324*H324,2)</f>
        <v>0</v>
      </c>
      <c r="K324" s="175"/>
      <c r="L324" s="36"/>
      <c r="M324" s="176" t="s">
        <v>1</v>
      </c>
      <c r="N324" s="177" t="s">
        <v>42</v>
      </c>
      <c r="O324" s="61"/>
      <c r="P324" s="178">
        <f>O324*H324</f>
        <v>0</v>
      </c>
      <c r="Q324" s="178">
        <v>9.7930000000000003E-2</v>
      </c>
      <c r="R324" s="178">
        <f>Q324*H324</f>
        <v>36.723750000000003</v>
      </c>
      <c r="S324" s="178">
        <v>0</v>
      </c>
      <c r="T324" s="179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80" t="s">
        <v>170</v>
      </c>
      <c r="AT324" s="180" t="s">
        <v>166</v>
      </c>
      <c r="AU324" s="180" t="s">
        <v>143</v>
      </c>
      <c r="AY324" s="18" t="s">
        <v>164</v>
      </c>
      <c r="BE324" s="101">
        <f>IF(N324="základná",J324,0)</f>
        <v>0</v>
      </c>
      <c r="BF324" s="101">
        <f>IF(N324="znížená",J324,0)</f>
        <v>0</v>
      </c>
      <c r="BG324" s="101">
        <f>IF(N324="zákl. prenesená",J324,0)</f>
        <v>0</v>
      </c>
      <c r="BH324" s="101">
        <f>IF(N324="zníž. prenesená",J324,0)</f>
        <v>0</v>
      </c>
      <c r="BI324" s="101">
        <f>IF(N324="nulová",J324,0)</f>
        <v>0</v>
      </c>
      <c r="BJ324" s="18" t="s">
        <v>143</v>
      </c>
      <c r="BK324" s="101">
        <f>ROUND(I324*H324,2)</f>
        <v>0</v>
      </c>
      <c r="BL324" s="18" t="s">
        <v>170</v>
      </c>
      <c r="BM324" s="180" t="s">
        <v>641</v>
      </c>
    </row>
    <row r="325" spans="1:65" s="14" customFormat="1" ht="12">
      <c r="B325" s="189"/>
      <c r="D325" s="182" t="s">
        <v>203</v>
      </c>
      <c r="E325" s="190" t="s">
        <v>1</v>
      </c>
      <c r="F325" s="191" t="s">
        <v>642</v>
      </c>
      <c r="H325" s="192">
        <v>375</v>
      </c>
      <c r="I325" s="193"/>
      <c r="L325" s="189"/>
      <c r="M325" s="194"/>
      <c r="N325" s="195"/>
      <c r="O325" s="195"/>
      <c r="P325" s="195"/>
      <c r="Q325" s="195"/>
      <c r="R325" s="195"/>
      <c r="S325" s="195"/>
      <c r="T325" s="196"/>
      <c r="AT325" s="190" t="s">
        <v>203</v>
      </c>
      <c r="AU325" s="190" t="s">
        <v>143</v>
      </c>
      <c r="AV325" s="14" t="s">
        <v>143</v>
      </c>
      <c r="AW325" s="14" t="s">
        <v>30</v>
      </c>
      <c r="AX325" s="14" t="s">
        <v>84</v>
      </c>
      <c r="AY325" s="190" t="s">
        <v>164</v>
      </c>
    </row>
    <row r="326" spans="1:65" s="2" customFormat="1" ht="16.5" customHeight="1">
      <c r="A326" s="35"/>
      <c r="B326" s="136"/>
      <c r="C326" s="205" t="s">
        <v>643</v>
      </c>
      <c r="D326" s="205" t="s">
        <v>208</v>
      </c>
      <c r="E326" s="206" t="s">
        <v>644</v>
      </c>
      <c r="F326" s="207" t="s">
        <v>645</v>
      </c>
      <c r="G326" s="208" t="s">
        <v>169</v>
      </c>
      <c r="H326" s="209">
        <v>379</v>
      </c>
      <c r="I326" s="210"/>
      <c r="J326" s="211">
        <f>ROUND(I326*H326,2)</f>
        <v>0</v>
      </c>
      <c r="K326" s="212"/>
      <c r="L326" s="213"/>
      <c r="M326" s="214" t="s">
        <v>1</v>
      </c>
      <c r="N326" s="215" t="s">
        <v>42</v>
      </c>
      <c r="O326" s="61"/>
      <c r="P326" s="178">
        <f>O326*H326</f>
        <v>0</v>
      </c>
      <c r="Q326" s="178">
        <v>2.3E-2</v>
      </c>
      <c r="R326" s="178">
        <f>Q326*H326</f>
        <v>8.7170000000000005</v>
      </c>
      <c r="S326" s="178">
        <v>0</v>
      </c>
      <c r="T326" s="179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80" t="s">
        <v>195</v>
      </c>
      <c r="AT326" s="180" t="s">
        <v>208</v>
      </c>
      <c r="AU326" s="180" t="s">
        <v>143</v>
      </c>
      <c r="AY326" s="18" t="s">
        <v>164</v>
      </c>
      <c r="BE326" s="101">
        <f>IF(N326="základná",J326,0)</f>
        <v>0</v>
      </c>
      <c r="BF326" s="101">
        <f>IF(N326="znížená",J326,0)</f>
        <v>0</v>
      </c>
      <c r="BG326" s="101">
        <f>IF(N326="zákl. prenesená",J326,0)</f>
        <v>0</v>
      </c>
      <c r="BH326" s="101">
        <f>IF(N326="zníž. prenesená",J326,0)</f>
        <v>0</v>
      </c>
      <c r="BI326" s="101">
        <f>IF(N326="nulová",J326,0)</f>
        <v>0</v>
      </c>
      <c r="BJ326" s="18" t="s">
        <v>143</v>
      </c>
      <c r="BK326" s="101">
        <f>ROUND(I326*H326,2)</f>
        <v>0</v>
      </c>
      <c r="BL326" s="18" t="s">
        <v>170</v>
      </c>
      <c r="BM326" s="180" t="s">
        <v>646</v>
      </c>
    </row>
    <row r="327" spans="1:65" s="14" customFormat="1" ht="12">
      <c r="B327" s="189"/>
      <c r="D327" s="182" t="s">
        <v>203</v>
      </c>
      <c r="E327" s="190" t="s">
        <v>1</v>
      </c>
      <c r="F327" s="191" t="s">
        <v>647</v>
      </c>
      <c r="H327" s="192">
        <v>378.75</v>
      </c>
      <c r="I327" s="193"/>
      <c r="L327" s="189"/>
      <c r="M327" s="194"/>
      <c r="N327" s="195"/>
      <c r="O327" s="195"/>
      <c r="P327" s="195"/>
      <c r="Q327" s="195"/>
      <c r="R327" s="195"/>
      <c r="S327" s="195"/>
      <c r="T327" s="196"/>
      <c r="AT327" s="190" t="s">
        <v>203</v>
      </c>
      <c r="AU327" s="190" t="s">
        <v>143</v>
      </c>
      <c r="AV327" s="14" t="s">
        <v>143</v>
      </c>
      <c r="AW327" s="14" t="s">
        <v>30</v>
      </c>
      <c r="AX327" s="14" t="s">
        <v>76</v>
      </c>
      <c r="AY327" s="190" t="s">
        <v>164</v>
      </c>
    </row>
    <row r="328" spans="1:65" s="15" customFormat="1" ht="12">
      <c r="B328" s="197"/>
      <c r="D328" s="182" t="s">
        <v>203</v>
      </c>
      <c r="E328" s="198" t="s">
        <v>1</v>
      </c>
      <c r="F328" s="199" t="s">
        <v>206</v>
      </c>
      <c r="H328" s="200">
        <v>378.75</v>
      </c>
      <c r="I328" s="201"/>
      <c r="L328" s="197"/>
      <c r="M328" s="202"/>
      <c r="N328" s="203"/>
      <c r="O328" s="203"/>
      <c r="P328" s="203"/>
      <c r="Q328" s="203"/>
      <c r="R328" s="203"/>
      <c r="S328" s="203"/>
      <c r="T328" s="204"/>
      <c r="AT328" s="198" t="s">
        <v>203</v>
      </c>
      <c r="AU328" s="198" t="s">
        <v>143</v>
      </c>
      <c r="AV328" s="15" t="s">
        <v>170</v>
      </c>
      <c r="AW328" s="15" t="s">
        <v>30</v>
      </c>
      <c r="AX328" s="15" t="s">
        <v>76</v>
      </c>
      <c r="AY328" s="198" t="s">
        <v>164</v>
      </c>
    </row>
    <row r="329" spans="1:65" s="14" customFormat="1" ht="12">
      <c r="B329" s="189"/>
      <c r="D329" s="182" t="s">
        <v>203</v>
      </c>
      <c r="E329" s="190" t="s">
        <v>1</v>
      </c>
      <c r="F329" s="191" t="s">
        <v>648</v>
      </c>
      <c r="H329" s="192">
        <v>379</v>
      </c>
      <c r="I329" s="193"/>
      <c r="L329" s="189"/>
      <c r="M329" s="194"/>
      <c r="N329" s="195"/>
      <c r="O329" s="195"/>
      <c r="P329" s="195"/>
      <c r="Q329" s="195"/>
      <c r="R329" s="195"/>
      <c r="S329" s="195"/>
      <c r="T329" s="196"/>
      <c r="AT329" s="190" t="s">
        <v>203</v>
      </c>
      <c r="AU329" s="190" t="s">
        <v>143</v>
      </c>
      <c r="AV329" s="14" t="s">
        <v>143</v>
      </c>
      <c r="AW329" s="14" t="s">
        <v>30</v>
      </c>
      <c r="AX329" s="14" t="s">
        <v>84</v>
      </c>
      <c r="AY329" s="190" t="s">
        <v>164</v>
      </c>
    </row>
    <row r="330" spans="1:65" s="2" customFormat="1" ht="21.75" customHeight="1">
      <c r="A330" s="35"/>
      <c r="B330" s="136"/>
      <c r="C330" s="168" t="s">
        <v>649</v>
      </c>
      <c r="D330" s="168" t="s">
        <v>166</v>
      </c>
      <c r="E330" s="169" t="s">
        <v>650</v>
      </c>
      <c r="F330" s="170" t="s">
        <v>651</v>
      </c>
      <c r="G330" s="171" t="s">
        <v>186</v>
      </c>
      <c r="H330" s="172">
        <v>4.6879999999999997</v>
      </c>
      <c r="I330" s="173"/>
      <c r="J330" s="174">
        <f>ROUND(I330*H330,2)</f>
        <v>0</v>
      </c>
      <c r="K330" s="175"/>
      <c r="L330" s="36"/>
      <c r="M330" s="176" t="s">
        <v>1</v>
      </c>
      <c r="N330" s="177" t="s">
        <v>42</v>
      </c>
      <c r="O330" s="61"/>
      <c r="P330" s="178">
        <f>O330*H330</f>
        <v>0</v>
      </c>
      <c r="Q330" s="178">
        <v>2.2010900000000002</v>
      </c>
      <c r="R330" s="178">
        <f>Q330*H330</f>
        <v>10.31870992</v>
      </c>
      <c r="S330" s="178">
        <v>0</v>
      </c>
      <c r="T330" s="179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80" t="s">
        <v>170</v>
      </c>
      <c r="AT330" s="180" t="s">
        <v>166</v>
      </c>
      <c r="AU330" s="180" t="s">
        <v>143</v>
      </c>
      <c r="AY330" s="18" t="s">
        <v>164</v>
      </c>
      <c r="BE330" s="101">
        <f>IF(N330="základná",J330,0)</f>
        <v>0</v>
      </c>
      <c r="BF330" s="101">
        <f>IF(N330="znížená",J330,0)</f>
        <v>0</v>
      </c>
      <c r="BG330" s="101">
        <f>IF(N330="zákl. prenesená",J330,0)</f>
        <v>0</v>
      </c>
      <c r="BH330" s="101">
        <f>IF(N330="zníž. prenesená",J330,0)</f>
        <v>0</v>
      </c>
      <c r="BI330" s="101">
        <f>IF(N330="nulová",J330,0)</f>
        <v>0</v>
      </c>
      <c r="BJ330" s="18" t="s">
        <v>143</v>
      </c>
      <c r="BK330" s="101">
        <f>ROUND(I330*H330,2)</f>
        <v>0</v>
      </c>
      <c r="BL330" s="18" t="s">
        <v>170</v>
      </c>
      <c r="BM330" s="180" t="s">
        <v>652</v>
      </c>
    </row>
    <row r="331" spans="1:65" s="13" customFormat="1" ht="12">
      <c r="B331" s="181"/>
      <c r="D331" s="182" t="s">
        <v>203</v>
      </c>
      <c r="E331" s="183" t="s">
        <v>1</v>
      </c>
      <c r="F331" s="184" t="s">
        <v>653</v>
      </c>
      <c r="H331" s="183" t="s">
        <v>1</v>
      </c>
      <c r="I331" s="185"/>
      <c r="L331" s="181"/>
      <c r="M331" s="186"/>
      <c r="N331" s="187"/>
      <c r="O331" s="187"/>
      <c r="P331" s="187"/>
      <c r="Q331" s="187"/>
      <c r="R331" s="187"/>
      <c r="S331" s="187"/>
      <c r="T331" s="188"/>
      <c r="AT331" s="183" t="s">
        <v>203</v>
      </c>
      <c r="AU331" s="183" t="s">
        <v>143</v>
      </c>
      <c r="AV331" s="13" t="s">
        <v>84</v>
      </c>
      <c r="AW331" s="13" t="s">
        <v>30</v>
      </c>
      <c r="AX331" s="13" t="s">
        <v>76</v>
      </c>
      <c r="AY331" s="183" t="s">
        <v>164</v>
      </c>
    </row>
    <row r="332" spans="1:65" s="14" customFormat="1" ht="12">
      <c r="B332" s="189"/>
      <c r="D332" s="182" t="s">
        <v>203</v>
      </c>
      <c r="E332" s="190" t="s">
        <v>1</v>
      </c>
      <c r="F332" s="191" t="s">
        <v>654</v>
      </c>
      <c r="H332" s="192">
        <v>4.6879999999999997</v>
      </c>
      <c r="I332" s="193"/>
      <c r="L332" s="189"/>
      <c r="M332" s="194"/>
      <c r="N332" s="195"/>
      <c r="O332" s="195"/>
      <c r="P332" s="195"/>
      <c r="Q332" s="195"/>
      <c r="R332" s="195"/>
      <c r="S332" s="195"/>
      <c r="T332" s="196"/>
      <c r="AT332" s="190" t="s">
        <v>203</v>
      </c>
      <c r="AU332" s="190" t="s">
        <v>143</v>
      </c>
      <c r="AV332" s="14" t="s">
        <v>143</v>
      </c>
      <c r="AW332" s="14" t="s">
        <v>30</v>
      </c>
      <c r="AX332" s="14" t="s">
        <v>76</v>
      </c>
      <c r="AY332" s="190" t="s">
        <v>164</v>
      </c>
    </row>
    <row r="333" spans="1:65" s="15" customFormat="1" ht="12">
      <c r="B333" s="197"/>
      <c r="D333" s="182" t="s">
        <v>203</v>
      </c>
      <c r="E333" s="198" t="s">
        <v>1</v>
      </c>
      <c r="F333" s="199" t="s">
        <v>206</v>
      </c>
      <c r="H333" s="200">
        <v>4.6879999999999997</v>
      </c>
      <c r="I333" s="201"/>
      <c r="L333" s="197"/>
      <c r="M333" s="202"/>
      <c r="N333" s="203"/>
      <c r="O333" s="203"/>
      <c r="P333" s="203"/>
      <c r="Q333" s="203"/>
      <c r="R333" s="203"/>
      <c r="S333" s="203"/>
      <c r="T333" s="204"/>
      <c r="AT333" s="198" t="s">
        <v>203</v>
      </c>
      <c r="AU333" s="198" t="s">
        <v>143</v>
      </c>
      <c r="AV333" s="15" t="s">
        <v>170</v>
      </c>
      <c r="AW333" s="15" t="s">
        <v>30</v>
      </c>
      <c r="AX333" s="15" t="s">
        <v>84</v>
      </c>
      <c r="AY333" s="198" t="s">
        <v>164</v>
      </c>
    </row>
    <row r="334" spans="1:65" s="2" customFormat="1" ht="21.75" customHeight="1">
      <c r="A334" s="35"/>
      <c r="B334" s="136"/>
      <c r="C334" s="168" t="s">
        <v>655</v>
      </c>
      <c r="D334" s="168" t="s">
        <v>166</v>
      </c>
      <c r="E334" s="169" t="s">
        <v>656</v>
      </c>
      <c r="F334" s="170" t="s">
        <v>657</v>
      </c>
      <c r="G334" s="171" t="s">
        <v>640</v>
      </c>
      <c r="H334" s="172">
        <v>260</v>
      </c>
      <c r="I334" s="173"/>
      <c r="J334" s="174">
        <f t="shared" ref="J334:J340" si="55">ROUND(I334*H334,2)</f>
        <v>0</v>
      </c>
      <c r="K334" s="175"/>
      <c r="L334" s="36"/>
      <c r="M334" s="176" t="s">
        <v>1</v>
      </c>
      <c r="N334" s="177" t="s">
        <v>42</v>
      </c>
      <c r="O334" s="61"/>
      <c r="P334" s="178">
        <f t="shared" ref="P334:P340" si="56">O334*H334</f>
        <v>0</v>
      </c>
      <c r="Q334" s="178">
        <v>0</v>
      </c>
      <c r="R334" s="178">
        <f t="shared" ref="R334:R340" si="57">Q334*H334</f>
        <v>0</v>
      </c>
      <c r="S334" s="178">
        <v>0</v>
      </c>
      <c r="T334" s="179">
        <f t="shared" ref="T334:T340" si="58"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80" t="s">
        <v>170</v>
      </c>
      <c r="AT334" s="180" t="s">
        <v>166</v>
      </c>
      <c r="AU334" s="180" t="s">
        <v>143</v>
      </c>
      <c r="AY334" s="18" t="s">
        <v>164</v>
      </c>
      <c r="BE334" s="101">
        <f t="shared" ref="BE334:BE340" si="59">IF(N334="základná",J334,0)</f>
        <v>0</v>
      </c>
      <c r="BF334" s="101">
        <f t="shared" ref="BF334:BF340" si="60">IF(N334="znížená",J334,0)</f>
        <v>0</v>
      </c>
      <c r="BG334" s="101">
        <f t="shared" ref="BG334:BG340" si="61">IF(N334="zákl. prenesená",J334,0)</f>
        <v>0</v>
      </c>
      <c r="BH334" s="101">
        <f t="shared" ref="BH334:BH340" si="62">IF(N334="zníž. prenesená",J334,0)</f>
        <v>0</v>
      </c>
      <c r="BI334" s="101">
        <f t="shared" ref="BI334:BI340" si="63">IF(N334="nulová",J334,0)</f>
        <v>0</v>
      </c>
      <c r="BJ334" s="18" t="s">
        <v>143</v>
      </c>
      <c r="BK334" s="101">
        <f t="shared" ref="BK334:BK340" si="64">ROUND(I334*H334,2)</f>
        <v>0</v>
      </c>
      <c r="BL334" s="18" t="s">
        <v>170</v>
      </c>
      <c r="BM334" s="180" t="s">
        <v>658</v>
      </c>
    </row>
    <row r="335" spans="1:65" s="2" customFormat="1" ht="33" customHeight="1">
      <c r="A335" s="35"/>
      <c r="B335" s="136"/>
      <c r="C335" s="168" t="s">
        <v>659</v>
      </c>
      <c r="D335" s="168" t="s">
        <v>166</v>
      </c>
      <c r="E335" s="169" t="s">
        <v>660</v>
      </c>
      <c r="F335" s="170" t="s">
        <v>661</v>
      </c>
      <c r="G335" s="171" t="s">
        <v>640</v>
      </c>
      <c r="H335" s="172">
        <v>33</v>
      </c>
      <c r="I335" s="173"/>
      <c r="J335" s="174">
        <f t="shared" si="55"/>
        <v>0</v>
      </c>
      <c r="K335" s="175"/>
      <c r="L335" s="36"/>
      <c r="M335" s="176" t="s">
        <v>1</v>
      </c>
      <c r="N335" s="177" t="s">
        <v>42</v>
      </c>
      <c r="O335" s="61"/>
      <c r="P335" s="178">
        <f t="shared" si="56"/>
        <v>0</v>
      </c>
      <c r="Q335" s="178">
        <v>0.2</v>
      </c>
      <c r="R335" s="178">
        <f t="shared" si="57"/>
        <v>6.6000000000000005</v>
      </c>
      <c r="S335" s="178">
        <v>0</v>
      </c>
      <c r="T335" s="179">
        <f t="shared" si="58"/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80" t="s">
        <v>170</v>
      </c>
      <c r="AT335" s="180" t="s">
        <v>166</v>
      </c>
      <c r="AU335" s="180" t="s">
        <v>143</v>
      </c>
      <c r="AY335" s="18" t="s">
        <v>164</v>
      </c>
      <c r="BE335" s="101">
        <f t="shared" si="59"/>
        <v>0</v>
      </c>
      <c r="BF335" s="101">
        <f t="shared" si="60"/>
        <v>0</v>
      </c>
      <c r="BG335" s="101">
        <f t="shared" si="61"/>
        <v>0</v>
      </c>
      <c r="BH335" s="101">
        <f t="shared" si="62"/>
        <v>0</v>
      </c>
      <c r="BI335" s="101">
        <f t="shared" si="63"/>
        <v>0</v>
      </c>
      <c r="BJ335" s="18" t="s">
        <v>143</v>
      </c>
      <c r="BK335" s="101">
        <f t="shared" si="64"/>
        <v>0</v>
      </c>
      <c r="BL335" s="18" t="s">
        <v>170</v>
      </c>
      <c r="BM335" s="180" t="s">
        <v>662</v>
      </c>
    </row>
    <row r="336" spans="1:65" s="2" customFormat="1" ht="44.25" customHeight="1">
      <c r="A336" s="35"/>
      <c r="B336" s="136"/>
      <c r="C336" s="168" t="s">
        <v>663</v>
      </c>
      <c r="D336" s="168" t="s">
        <v>166</v>
      </c>
      <c r="E336" s="169" t="s">
        <v>664</v>
      </c>
      <c r="F336" s="170" t="s">
        <v>665</v>
      </c>
      <c r="G336" s="171" t="s">
        <v>169</v>
      </c>
      <c r="H336" s="172">
        <v>5</v>
      </c>
      <c r="I336" s="173"/>
      <c r="J336" s="174">
        <f t="shared" si="55"/>
        <v>0</v>
      </c>
      <c r="K336" s="175"/>
      <c r="L336" s="36"/>
      <c r="M336" s="176" t="s">
        <v>1</v>
      </c>
      <c r="N336" s="177" t="s">
        <v>42</v>
      </c>
      <c r="O336" s="61"/>
      <c r="P336" s="178">
        <f t="shared" si="56"/>
        <v>0</v>
      </c>
      <c r="Q336" s="178">
        <v>0.2</v>
      </c>
      <c r="R336" s="178">
        <f t="shared" si="57"/>
        <v>1</v>
      </c>
      <c r="S336" s="178">
        <v>0</v>
      </c>
      <c r="T336" s="179">
        <f t="shared" si="58"/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80" t="s">
        <v>170</v>
      </c>
      <c r="AT336" s="180" t="s">
        <v>166</v>
      </c>
      <c r="AU336" s="180" t="s">
        <v>143</v>
      </c>
      <c r="AY336" s="18" t="s">
        <v>164</v>
      </c>
      <c r="BE336" s="101">
        <f t="shared" si="59"/>
        <v>0</v>
      </c>
      <c r="BF336" s="101">
        <f t="shared" si="60"/>
        <v>0</v>
      </c>
      <c r="BG336" s="101">
        <f t="shared" si="61"/>
        <v>0</v>
      </c>
      <c r="BH336" s="101">
        <f t="shared" si="62"/>
        <v>0</v>
      </c>
      <c r="BI336" s="101">
        <f t="shared" si="63"/>
        <v>0</v>
      </c>
      <c r="BJ336" s="18" t="s">
        <v>143</v>
      </c>
      <c r="BK336" s="101">
        <f t="shared" si="64"/>
        <v>0</v>
      </c>
      <c r="BL336" s="18" t="s">
        <v>170</v>
      </c>
      <c r="BM336" s="180" t="s">
        <v>666</v>
      </c>
    </row>
    <row r="337" spans="1:65" s="2" customFormat="1" ht="66.75" customHeight="1">
      <c r="A337" s="35"/>
      <c r="B337" s="136"/>
      <c r="C337" s="168" t="s">
        <v>667</v>
      </c>
      <c r="D337" s="168" t="s">
        <v>166</v>
      </c>
      <c r="E337" s="169" t="s">
        <v>668</v>
      </c>
      <c r="F337" s="170" t="s">
        <v>669</v>
      </c>
      <c r="G337" s="171" t="s">
        <v>169</v>
      </c>
      <c r="H337" s="172">
        <v>51</v>
      </c>
      <c r="I337" s="173"/>
      <c r="J337" s="174">
        <f t="shared" si="55"/>
        <v>0</v>
      </c>
      <c r="K337" s="175"/>
      <c r="L337" s="36"/>
      <c r="M337" s="176" t="s">
        <v>1</v>
      </c>
      <c r="N337" s="177" t="s">
        <v>42</v>
      </c>
      <c r="O337" s="61"/>
      <c r="P337" s="178">
        <f t="shared" si="56"/>
        <v>0</v>
      </c>
      <c r="Q337" s="178">
        <v>0.85799999999999998</v>
      </c>
      <c r="R337" s="178">
        <f t="shared" si="57"/>
        <v>43.758000000000003</v>
      </c>
      <c r="S337" s="178">
        <v>0</v>
      </c>
      <c r="T337" s="179">
        <f t="shared" si="58"/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80" t="s">
        <v>170</v>
      </c>
      <c r="AT337" s="180" t="s">
        <v>166</v>
      </c>
      <c r="AU337" s="180" t="s">
        <v>143</v>
      </c>
      <c r="AY337" s="18" t="s">
        <v>164</v>
      </c>
      <c r="BE337" s="101">
        <f t="shared" si="59"/>
        <v>0</v>
      </c>
      <c r="BF337" s="101">
        <f t="shared" si="60"/>
        <v>0</v>
      </c>
      <c r="BG337" s="101">
        <f t="shared" si="61"/>
        <v>0</v>
      </c>
      <c r="BH337" s="101">
        <f t="shared" si="62"/>
        <v>0</v>
      </c>
      <c r="BI337" s="101">
        <f t="shared" si="63"/>
        <v>0</v>
      </c>
      <c r="BJ337" s="18" t="s">
        <v>143</v>
      </c>
      <c r="BK337" s="101">
        <f t="shared" si="64"/>
        <v>0</v>
      </c>
      <c r="BL337" s="18" t="s">
        <v>170</v>
      </c>
      <c r="BM337" s="180" t="s">
        <v>670</v>
      </c>
    </row>
    <row r="338" spans="1:65" s="2" customFormat="1" ht="66.75" customHeight="1">
      <c r="A338" s="35"/>
      <c r="B338" s="136"/>
      <c r="C338" s="168" t="s">
        <v>671</v>
      </c>
      <c r="D338" s="168" t="s">
        <v>166</v>
      </c>
      <c r="E338" s="169" t="s">
        <v>672</v>
      </c>
      <c r="F338" s="170" t="s">
        <v>673</v>
      </c>
      <c r="G338" s="171" t="s">
        <v>169</v>
      </c>
      <c r="H338" s="172">
        <v>63</v>
      </c>
      <c r="I338" s="173"/>
      <c r="J338" s="174">
        <f t="shared" si="55"/>
        <v>0</v>
      </c>
      <c r="K338" s="175"/>
      <c r="L338" s="36"/>
      <c r="M338" s="176" t="s">
        <v>1</v>
      </c>
      <c r="N338" s="177" t="s">
        <v>42</v>
      </c>
      <c r="O338" s="61"/>
      <c r="P338" s="178">
        <f t="shared" si="56"/>
        <v>0</v>
      </c>
      <c r="Q338" s="178">
        <v>0.81399999999999995</v>
      </c>
      <c r="R338" s="178">
        <f t="shared" si="57"/>
        <v>51.281999999999996</v>
      </c>
      <c r="S338" s="178">
        <v>0</v>
      </c>
      <c r="T338" s="179">
        <f t="shared" si="58"/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80" t="s">
        <v>170</v>
      </c>
      <c r="AT338" s="180" t="s">
        <v>166</v>
      </c>
      <c r="AU338" s="180" t="s">
        <v>143</v>
      </c>
      <c r="AY338" s="18" t="s">
        <v>164</v>
      </c>
      <c r="BE338" s="101">
        <f t="shared" si="59"/>
        <v>0</v>
      </c>
      <c r="BF338" s="101">
        <f t="shared" si="60"/>
        <v>0</v>
      </c>
      <c r="BG338" s="101">
        <f t="shared" si="61"/>
        <v>0</v>
      </c>
      <c r="BH338" s="101">
        <f t="shared" si="62"/>
        <v>0</v>
      </c>
      <c r="BI338" s="101">
        <f t="shared" si="63"/>
        <v>0</v>
      </c>
      <c r="BJ338" s="18" t="s">
        <v>143</v>
      </c>
      <c r="BK338" s="101">
        <f t="shared" si="64"/>
        <v>0</v>
      </c>
      <c r="BL338" s="18" t="s">
        <v>170</v>
      </c>
      <c r="BM338" s="180" t="s">
        <v>674</v>
      </c>
    </row>
    <row r="339" spans="1:65" s="2" customFormat="1" ht="66.75" customHeight="1">
      <c r="A339" s="35"/>
      <c r="B339" s="136"/>
      <c r="C339" s="168" t="s">
        <v>675</v>
      </c>
      <c r="D339" s="168" t="s">
        <v>166</v>
      </c>
      <c r="E339" s="169" t="s">
        <v>676</v>
      </c>
      <c r="F339" s="170" t="s">
        <v>677</v>
      </c>
      <c r="G339" s="171" t="s">
        <v>169</v>
      </c>
      <c r="H339" s="172">
        <v>2</v>
      </c>
      <c r="I339" s="173"/>
      <c r="J339" s="174">
        <f t="shared" si="55"/>
        <v>0</v>
      </c>
      <c r="K339" s="175"/>
      <c r="L339" s="36"/>
      <c r="M339" s="176" t="s">
        <v>1</v>
      </c>
      <c r="N339" s="177" t="s">
        <v>42</v>
      </c>
      <c r="O339" s="61"/>
      <c r="P339" s="178">
        <f t="shared" si="56"/>
        <v>0</v>
      </c>
      <c r="Q339" s="178">
        <v>15.492000000000001</v>
      </c>
      <c r="R339" s="178">
        <f t="shared" si="57"/>
        <v>30.984000000000002</v>
      </c>
      <c r="S339" s="178">
        <v>0</v>
      </c>
      <c r="T339" s="179">
        <f t="shared" si="58"/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80" t="s">
        <v>170</v>
      </c>
      <c r="AT339" s="180" t="s">
        <v>166</v>
      </c>
      <c r="AU339" s="180" t="s">
        <v>143</v>
      </c>
      <c r="AY339" s="18" t="s">
        <v>164</v>
      </c>
      <c r="BE339" s="101">
        <f t="shared" si="59"/>
        <v>0</v>
      </c>
      <c r="BF339" s="101">
        <f t="shared" si="60"/>
        <v>0</v>
      </c>
      <c r="BG339" s="101">
        <f t="shared" si="61"/>
        <v>0</v>
      </c>
      <c r="BH339" s="101">
        <f t="shared" si="62"/>
        <v>0</v>
      </c>
      <c r="BI339" s="101">
        <f t="shared" si="63"/>
        <v>0</v>
      </c>
      <c r="BJ339" s="18" t="s">
        <v>143</v>
      </c>
      <c r="BK339" s="101">
        <f t="shared" si="64"/>
        <v>0</v>
      </c>
      <c r="BL339" s="18" t="s">
        <v>170</v>
      </c>
      <c r="BM339" s="180" t="s">
        <v>678</v>
      </c>
    </row>
    <row r="340" spans="1:65" s="2" customFormat="1" ht="55.5" customHeight="1">
      <c r="A340" s="35"/>
      <c r="B340" s="136"/>
      <c r="C340" s="168" t="s">
        <v>679</v>
      </c>
      <c r="D340" s="168" t="s">
        <v>166</v>
      </c>
      <c r="E340" s="169" t="s">
        <v>680</v>
      </c>
      <c r="F340" s="170" t="s">
        <v>681</v>
      </c>
      <c r="G340" s="171" t="s">
        <v>169</v>
      </c>
      <c r="H340" s="172">
        <v>2</v>
      </c>
      <c r="I340" s="173"/>
      <c r="J340" s="174">
        <f t="shared" si="55"/>
        <v>0</v>
      </c>
      <c r="K340" s="175"/>
      <c r="L340" s="36"/>
      <c r="M340" s="176" t="s">
        <v>1</v>
      </c>
      <c r="N340" s="177" t="s">
        <v>42</v>
      </c>
      <c r="O340" s="61"/>
      <c r="P340" s="178">
        <f t="shared" si="56"/>
        <v>0</v>
      </c>
      <c r="Q340" s="178">
        <v>1.5</v>
      </c>
      <c r="R340" s="178">
        <f t="shared" si="57"/>
        <v>3</v>
      </c>
      <c r="S340" s="178">
        <v>0</v>
      </c>
      <c r="T340" s="179">
        <f t="shared" si="58"/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180" t="s">
        <v>170</v>
      </c>
      <c r="AT340" s="180" t="s">
        <v>166</v>
      </c>
      <c r="AU340" s="180" t="s">
        <v>143</v>
      </c>
      <c r="AY340" s="18" t="s">
        <v>164</v>
      </c>
      <c r="BE340" s="101">
        <f t="shared" si="59"/>
        <v>0</v>
      </c>
      <c r="BF340" s="101">
        <f t="shared" si="60"/>
        <v>0</v>
      </c>
      <c r="BG340" s="101">
        <f t="shared" si="61"/>
        <v>0</v>
      </c>
      <c r="BH340" s="101">
        <f t="shared" si="62"/>
        <v>0</v>
      </c>
      <c r="BI340" s="101">
        <f t="shared" si="63"/>
        <v>0</v>
      </c>
      <c r="BJ340" s="18" t="s">
        <v>143</v>
      </c>
      <c r="BK340" s="101">
        <f t="shared" si="64"/>
        <v>0</v>
      </c>
      <c r="BL340" s="18" t="s">
        <v>170</v>
      </c>
      <c r="BM340" s="180" t="s">
        <v>682</v>
      </c>
    </row>
    <row r="341" spans="1:65" s="14" customFormat="1" ht="12">
      <c r="B341" s="189"/>
      <c r="D341" s="182" t="s">
        <v>203</v>
      </c>
      <c r="E341" s="190" t="s">
        <v>1</v>
      </c>
      <c r="F341" s="191" t="s">
        <v>143</v>
      </c>
      <c r="H341" s="192">
        <v>2</v>
      </c>
      <c r="I341" s="193"/>
      <c r="L341" s="189"/>
      <c r="M341" s="194"/>
      <c r="N341" s="195"/>
      <c r="O341" s="195"/>
      <c r="P341" s="195"/>
      <c r="Q341" s="195"/>
      <c r="R341" s="195"/>
      <c r="S341" s="195"/>
      <c r="T341" s="196"/>
      <c r="AT341" s="190" t="s">
        <v>203</v>
      </c>
      <c r="AU341" s="190" t="s">
        <v>143</v>
      </c>
      <c r="AV341" s="14" t="s">
        <v>143</v>
      </c>
      <c r="AW341" s="14" t="s">
        <v>30</v>
      </c>
      <c r="AX341" s="14" t="s">
        <v>84</v>
      </c>
      <c r="AY341" s="190" t="s">
        <v>164</v>
      </c>
    </row>
    <row r="342" spans="1:65" s="2" customFormat="1" ht="21.75" customHeight="1">
      <c r="A342" s="35"/>
      <c r="B342" s="136"/>
      <c r="C342" s="168" t="s">
        <v>683</v>
      </c>
      <c r="D342" s="168" t="s">
        <v>166</v>
      </c>
      <c r="E342" s="169" t="s">
        <v>684</v>
      </c>
      <c r="F342" s="170" t="s">
        <v>685</v>
      </c>
      <c r="G342" s="171" t="s">
        <v>169</v>
      </c>
      <c r="H342" s="172">
        <v>2</v>
      </c>
      <c r="I342" s="173"/>
      <c r="J342" s="174">
        <f>ROUND(I342*H342,2)</f>
        <v>0</v>
      </c>
      <c r="K342" s="175"/>
      <c r="L342" s="36"/>
      <c r="M342" s="176" t="s">
        <v>1</v>
      </c>
      <c r="N342" s="177" t="s">
        <v>42</v>
      </c>
      <c r="O342" s="61"/>
      <c r="P342" s="178">
        <f>O342*H342</f>
        <v>0</v>
      </c>
      <c r="Q342" s="178">
        <v>0.1</v>
      </c>
      <c r="R342" s="178">
        <f>Q342*H342</f>
        <v>0.2</v>
      </c>
      <c r="S342" s="178">
        <v>0</v>
      </c>
      <c r="T342" s="179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180" t="s">
        <v>170</v>
      </c>
      <c r="AT342" s="180" t="s">
        <v>166</v>
      </c>
      <c r="AU342" s="180" t="s">
        <v>143</v>
      </c>
      <c r="AY342" s="18" t="s">
        <v>164</v>
      </c>
      <c r="BE342" s="101">
        <f>IF(N342="základná",J342,0)</f>
        <v>0</v>
      </c>
      <c r="BF342" s="101">
        <f>IF(N342="znížená",J342,0)</f>
        <v>0</v>
      </c>
      <c r="BG342" s="101">
        <f>IF(N342="zákl. prenesená",J342,0)</f>
        <v>0</v>
      </c>
      <c r="BH342" s="101">
        <f>IF(N342="zníž. prenesená",J342,0)</f>
        <v>0</v>
      </c>
      <c r="BI342" s="101">
        <f>IF(N342="nulová",J342,0)</f>
        <v>0</v>
      </c>
      <c r="BJ342" s="18" t="s">
        <v>143</v>
      </c>
      <c r="BK342" s="101">
        <f>ROUND(I342*H342,2)</f>
        <v>0</v>
      </c>
      <c r="BL342" s="18" t="s">
        <v>170</v>
      </c>
      <c r="BM342" s="180" t="s">
        <v>686</v>
      </c>
    </row>
    <row r="343" spans="1:65" s="14" customFormat="1" ht="12">
      <c r="B343" s="189"/>
      <c r="D343" s="182" t="s">
        <v>203</v>
      </c>
      <c r="E343" s="190" t="s">
        <v>1</v>
      </c>
      <c r="F343" s="191" t="s">
        <v>143</v>
      </c>
      <c r="H343" s="192">
        <v>2</v>
      </c>
      <c r="I343" s="193"/>
      <c r="L343" s="189"/>
      <c r="M343" s="194"/>
      <c r="N343" s="195"/>
      <c r="O343" s="195"/>
      <c r="P343" s="195"/>
      <c r="Q343" s="195"/>
      <c r="R343" s="195"/>
      <c r="S343" s="195"/>
      <c r="T343" s="196"/>
      <c r="AT343" s="190" t="s">
        <v>203</v>
      </c>
      <c r="AU343" s="190" t="s">
        <v>143</v>
      </c>
      <c r="AV343" s="14" t="s">
        <v>143</v>
      </c>
      <c r="AW343" s="14" t="s">
        <v>30</v>
      </c>
      <c r="AX343" s="14" t="s">
        <v>84</v>
      </c>
      <c r="AY343" s="190" t="s">
        <v>164</v>
      </c>
    </row>
    <row r="344" spans="1:65" s="2" customFormat="1" ht="21.75" customHeight="1">
      <c r="A344" s="35"/>
      <c r="B344" s="136"/>
      <c r="C344" s="168" t="s">
        <v>687</v>
      </c>
      <c r="D344" s="168" t="s">
        <v>166</v>
      </c>
      <c r="E344" s="169" t="s">
        <v>688</v>
      </c>
      <c r="F344" s="170" t="s">
        <v>689</v>
      </c>
      <c r="G344" s="171" t="s">
        <v>169</v>
      </c>
      <c r="H344" s="172">
        <v>5</v>
      </c>
      <c r="I344" s="173"/>
      <c r="J344" s="174">
        <f>ROUND(I344*H344,2)</f>
        <v>0</v>
      </c>
      <c r="K344" s="175"/>
      <c r="L344" s="36"/>
      <c r="M344" s="176" t="s">
        <v>1</v>
      </c>
      <c r="N344" s="177" t="s">
        <v>42</v>
      </c>
      <c r="O344" s="61"/>
      <c r="P344" s="178">
        <f>O344*H344</f>
        <v>0</v>
      </c>
      <c r="Q344" s="178">
        <v>7.0000000000000007E-2</v>
      </c>
      <c r="R344" s="178">
        <f>Q344*H344</f>
        <v>0.35000000000000003</v>
      </c>
      <c r="S344" s="178">
        <v>0</v>
      </c>
      <c r="T344" s="179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180" t="s">
        <v>170</v>
      </c>
      <c r="AT344" s="180" t="s">
        <v>166</v>
      </c>
      <c r="AU344" s="180" t="s">
        <v>143</v>
      </c>
      <c r="AY344" s="18" t="s">
        <v>164</v>
      </c>
      <c r="BE344" s="101">
        <f>IF(N344="základná",J344,0)</f>
        <v>0</v>
      </c>
      <c r="BF344" s="101">
        <f>IF(N344="znížená",J344,0)</f>
        <v>0</v>
      </c>
      <c r="BG344" s="101">
        <f>IF(N344="zákl. prenesená",J344,0)</f>
        <v>0</v>
      </c>
      <c r="BH344" s="101">
        <f>IF(N344="zníž. prenesená",J344,0)</f>
        <v>0</v>
      </c>
      <c r="BI344" s="101">
        <f>IF(N344="nulová",J344,0)</f>
        <v>0</v>
      </c>
      <c r="BJ344" s="18" t="s">
        <v>143</v>
      </c>
      <c r="BK344" s="101">
        <f>ROUND(I344*H344,2)</f>
        <v>0</v>
      </c>
      <c r="BL344" s="18" t="s">
        <v>170</v>
      </c>
      <c r="BM344" s="180" t="s">
        <v>690</v>
      </c>
    </row>
    <row r="345" spans="1:65" s="14" customFormat="1" ht="12">
      <c r="B345" s="189"/>
      <c r="D345" s="182" t="s">
        <v>203</v>
      </c>
      <c r="E345" s="190" t="s">
        <v>1</v>
      </c>
      <c r="F345" s="191" t="s">
        <v>183</v>
      </c>
      <c r="H345" s="192">
        <v>5</v>
      </c>
      <c r="I345" s="193"/>
      <c r="L345" s="189"/>
      <c r="M345" s="194"/>
      <c r="N345" s="195"/>
      <c r="O345" s="195"/>
      <c r="P345" s="195"/>
      <c r="Q345" s="195"/>
      <c r="R345" s="195"/>
      <c r="S345" s="195"/>
      <c r="T345" s="196"/>
      <c r="AT345" s="190" t="s">
        <v>203</v>
      </c>
      <c r="AU345" s="190" t="s">
        <v>143</v>
      </c>
      <c r="AV345" s="14" t="s">
        <v>143</v>
      </c>
      <c r="AW345" s="14" t="s">
        <v>30</v>
      </c>
      <c r="AX345" s="14" t="s">
        <v>84</v>
      </c>
      <c r="AY345" s="190" t="s">
        <v>164</v>
      </c>
    </row>
    <row r="346" spans="1:65" s="2" customFormat="1" ht="33" customHeight="1">
      <c r="A346" s="35"/>
      <c r="B346" s="136"/>
      <c r="C346" s="168" t="s">
        <v>691</v>
      </c>
      <c r="D346" s="168" t="s">
        <v>166</v>
      </c>
      <c r="E346" s="169" t="s">
        <v>692</v>
      </c>
      <c r="F346" s="170" t="s">
        <v>693</v>
      </c>
      <c r="G346" s="171" t="s">
        <v>169</v>
      </c>
      <c r="H346" s="172">
        <v>32</v>
      </c>
      <c r="I346" s="173"/>
      <c r="J346" s="174">
        <f>ROUND(I346*H346,2)</f>
        <v>0</v>
      </c>
      <c r="K346" s="175"/>
      <c r="L346" s="36"/>
      <c r="M346" s="176" t="s">
        <v>1</v>
      </c>
      <c r="N346" s="177" t="s">
        <v>42</v>
      </c>
      <c r="O346" s="61"/>
      <c r="P346" s="178">
        <f>O346*H346</f>
        <v>0</v>
      </c>
      <c r="Q346" s="178">
        <v>4.7E-2</v>
      </c>
      <c r="R346" s="178">
        <f>Q346*H346</f>
        <v>1.504</v>
      </c>
      <c r="S346" s="178">
        <v>0</v>
      </c>
      <c r="T346" s="179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180" t="s">
        <v>170</v>
      </c>
      <c r="AT346" s="180" t="s">
        <v>166</v>
      </c>
      <c r="AU346" s="180" t="s">
        <v>143</v>
      </c>
      <c r="AY346" s="18" t="s">
        <v>164</v>
      </c>
      <c r="BE346" s="101">
        <f>IF(N346="základná",J346,0)</f>
        <v>0</v>
      </c>
      <c r="BF346" s="101">
        <f>IF(N346="znížená",J346,0)</f>
        <v>0</v>
      </c>
      <c r="BG346" s="101">
        <f>IF(N346="zákl. prenesená",J346,0)</f>
        <v>0</v>
      </c>
      <c r="BH346" s="101">
        <f>IF(N346="zníž. prenesená",J346,0)</f>
        <v>0</v>
      </c>
      <c r="BI346" s="101">
        <f>IF(N346="nulová",J346,0)</f>
        <v>0</v>
      </c>
      <c r="BJ346" s="18" t="s">
        <v>143</v>
      </c>
      <c r="BK346" s="101">
        <f>ROUND(I346*H346,2)</f>
        <v>0</v>
      </c>
      <c r="BL346" s="18" t="s">
        <v>170</v>
      </c>
      <c r="BM346" s="180" t="s">
        <v>694</v>
      </c>
    </row>
    <row r="347" spans="1:65" s="14" customFormat="1" ht="12">
      <c r="B347" s="189"/>
      <c r="D347" s="182" t="s">
        <v>203</v>
      </c>
      <c r="E347" s="190" t="s">
        <v>1</v>
      </c>
      <c r="F347" s="191" t="s">
        <v>282</v>
      </c>
      <c r="H347" s="192">
        <v>32</v>
      </c>
      <c r="I347" s="193"/>
      <c r="L347" s="189"/>
      <c r="M347" s="194"/>
      <c r="N347" s="195"/>
      <c r="O347" s="195"/>
      <c r="P347" s="195"/>
      <c r="Q347" s="195"/>
      <c r="R347" s="195"/>
      <c r="S347" s="195"/>
      <c r="T347" s="196"/>
      <c r="AT347" s="190" t="s">
        <v>203</v>
      </c>
      <c r="AU347" s="190" t="s">
        <v>143</v>
      </c>
      <c r="AV347" s="14" t="s">
        <v>143</v>
      </c>
      <c r="AW347" s="14" t="s">
        <v>30</v>
      </c>
      <c r="AX347" s="14" t="s">
        <v>84</v>
      </c>
      <c r="AY347" s="190" t="s">
        <v>164</v>
      </c>
    </row>
    <row r="348" spans="1:65" s="2" customFormat="1" ht="21.75" customHeight="1">
      <c r="A348" s="35"/>
      <c r="B348" s="136"/>
      <c r="C348" s="168" t="s">
        <v>695</v>
      </c>
      <c r="D348" s="168" t="s">
        <v>166</v>
      </c>
      <c r="E348" s="169" t="s">
        <v>696</v>
      </c>
      <c r="F348" s="170" t="s">
        <v>697</v>
      </c>
      <c r="G348" s="171" t="s">
        <v>174</v>
      </c>
      <c r="H348" s="172">
        <v>100</v>
      </c>
      <c r="I348" s="173"/>
      <c r="J348" s="174">
        <f>ROUND(I348*H348,2)</f>
        <v>0</v>
      </c>
      <c r="K348" s="175"/>
      <c r="L348" s="36"/>
      <c r="M348" s="176" t="s">
        <v>1</v>
      </c>
      <c r="N348" s="177" t="s">
        <v>42</v>
      </c>
      <c r="O348" s="61"/>
      <c r="P348" s="178">
        <f>O348*H348</f>
        <v>0</v>
      </c>
      <c r="Q348" s="178">
        <v>0</v>
      </c>
      <c r="R348" s="178">
        <f>Q348*H348</f>
        <v>0</v>
      </c>
      <c r="S348" s="178">
        <v>0</v>
      </c>
      <c r="T348" s="179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80" t="s">
        <v>170</v>
      </c>
      <c r="AT348" s="180" t="s">
        <v>166</v>
      </c>
      <c r="AU348" s="180" t="s">
        <v>143</v>
      </c>
      <c r="AY348" s="18" t="s">
        <v>164</v>
      </c>
      <c r="BE348" s="101">
        <f>IF(N348="základná",J348,0)</f>
        <v>0</v>
      </c>
      <c r="BF348" s="101">
        <f>IF(N348="znížená",J348,0)</f>
        <v>0</v>
      </c>
      <c r="BG348" s="101">
        <f>IF(N348="zákl. prenesená",J348,0)</f>
        <v>0</v>
      </c>
      <c r="BH348" s="101">
        <f>IF(N348="zníž. prenesená",J348,0)</f>
        <v>0</v>
      </c>
      <c r="BI348" s="101">
        <f>IF(N348="nulová",J348,0)</f>
        <v>0</v>
      </c>
      <c r="BJ348" s="18" t="s">
        <v>143</v>
      </c>
      <c r="BK348" s="101">
        <f>ROUND(I348*H348,2)</f>
        <v>0</v>
      </c>
      <c r="BL348" s="18" t="s">
        <v>170</v>
      </c>
      <c r="BM348" s="180" t="s">
        <v>698</v>
      </c>
    </row>
    <row r="349" spans="1:65" s="2" customFormat="1" ht="44.25" customHeight="1">
      <c r="A349" s="35"/>
      <c r="B349" s="136"/>
      <c r="C349" s="168" t="s">
        <v>699</v>
      </c>
      <c r="D349" s="168" t="s">
        <v>166</v>
      </c>
      <c r="E349" s="169" t="s">
        <v>700</v>
      </c>
      <c r="F349" s="170" t="s">
        <v>701</v>
      </c>
      <c r="G349" s="171" t="s">
        <v>169</v>
      </c>
      <c r="H349" s="172">
        <v>1</v>
      </c>
      <c r="I349" s="173"/>
      <c r="J349" s="174">
        <f>ROUND(I349*H349,2)</f>
        <v>0</v>
      </c>
      <c r="K349" s="175"/>
      <c r="L349" s="36"/>
      <c r="M349" s="176" t="s">
        <v>1</v>
      </c>
      <c r="N349" s="177" t="s">
        <v>42</v>
      </c>
      <c r="O349" s="61"/>
      <c r="P349" s="178">
        <f>O349*H349</f>
        <v>0</v>
      </c>
      <c r="Q349" s="178">
        <v>5.4</v>
      </c>
      <c r="R349" s="178">
        <f>Q349*H349</f>
        <v>5.4</v>
      </c>
      <c r="S349" s="178">
        <v>0</v>
      </c>
      <c r="T349" s="179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80" t="s">
        <v>170</v>
      </c>
      <c r="AT349" s="180" t="s">
        <v>166</v>
      </c>
      <c r="AU349" s="180" t="s">
        <v>143</v>
      </c>
      <c r="AY349" s="18" t="s">
        <v>164</v>
      </c>
      <c r="BE349" s="101">
        <f>IF(N349="základná",J349,0)</f>
        <v>0</v>
      </c>
      <c r="BF349" s="101">
        <f>IF(N349="znížená",J349,0)</f>
        <v>0</v>
      </c>
      <c r="BG349" s="101">
        <f>IF(N349="zákl. prenesená",J349,0)</f>
        <v>0</v>
      </c>
      <c r="BH349" s="101">
        <f>IF(N349="zníž. prenesená",J349,0)</f>
        <v>0</v>
      </c>
      <c r="BI349" s="101">
        <f>IF(N349="nulová",J349,0)</f>
        <v>0</v>
      </c>
      <c r="BJ349" s="18" t="s">
        <v>143</v>
      </c>
      <c r="BK349" s="101">
        <f>ROUND(I349*H349,2)</f>
        <v>0</v>
      </c>
      <c r="BL349" s="18" t="s">
        <v>170</v>
      </c>
      <c r="BM349" s="180" t="s">
        <v>702</v>
      </c>
    </row>
    <row r="350" spans="1:65" s="14" customFormat="1" ht="12">
      <c r="B350" s="189"/>
      <c r="D350" s="182" t="s">
        <v>203</v>
      </c>
      <c r="E350" s="190" t="s">
        <v>1</v>
      </c>
      <c r="F350" s="191" t="s">
        <v>84</v>
      </c>
      <c r="H350" s="192">
        <v>1</v>
      </c>
      <c r="I350" s="193"/>
      <c r="L350" s="189"/>
      <c r="M350" s="194"/>
      <c r="N350" s="195"/>
      <c r="O350" s="195"/>
      <c r="P350" s="195"/>
      <c r="Q350" s="195"/>
      <c r="R350" s="195"/>
      <c r="S350" s="195"/>
      <c r="T350" s="196"/>
      <c r="AT350" s="190" t="s">
        <v>203</v>
      </c>
      <c r="AU350" s="190" t="s">
        <v>143</v>
      </c>
      <c r="AV350" s="14" t="s">
        <v>143</v>
      </c>
      <c r="AW350" s="14" t="s">
        <v>30</v>
      </c>
      <c r="AX350" s="14" t="s">
        <v>84</v>
      </c>
      <c r="AY350" s="190" t="s">
        <v>164</v>
      </c>
    </row>
    <row r="351" spans="1:65" s="2" customFormat="1" ht="44.25" customHeight="1">
      <c r="A351" s="35"/>
      <c r="B351" s="136"/>
      <c r="C351" s="168" t="s">
        <v>703</v>
      </c>
      <c r="D351" s="168" t="s">
        <v>166</v>
      </c>
      <c r="E351" s="169" t="s">
        <v>704</v>
      </c>
      <c r="F351" s="170" t="s">
        <v>705</v>
      </c>
      <c r="G351" s="171" t="s">
        <v>169</v>
      </c>
      <c r="H351" s="172">
        <v>1</v>
      </c>
      <c r="I351" s="173"/>
      <c r="J351" s="174">
        <f>ROUND(I351*H351,2)</f>
        <v>0</v>
      </c>
      <c r="K351" s="175"/>
      <c r="L351" s="36"/>
      <c r="M351" s="176" t="s">
        <v>1</v>
      </c>
      <c r="N351" s="177" t="s">
        <v>42</v>
      </c>
      <c r="O351" s="61"/>
      <c r="P351" s="178">
        <f>O351*H351</f>
        <v>0</v>
      </c>
      <c r="Q351" s="178">
        <v>10.88</v>
      </c>
      <c r="R351" s="178">
        <f>Q351*H351</f>
        <v>10.88</v>
      </c>
      <c r="S351" s="178">
        <v>0</v>
      </c>
      <c r="T351" s="179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80" t="s">
        <v>170</v>
      </c>
      <c r="AT351" s="180" t="s">
        <v>166</v>
      </c>
      <c r="AU351" s="180" t="s">
        <v>143</v>
      </c>
      <c r="AY351" s="18" t="s">
        <v>164</v>
      </c>
      <c r="BE351" s="101">
        <f>IF(N351="základná",J351,0)</f>
        <v>0</v>
      </c>
      <c r="BF351" s="101">
        <f>IF(N351="znížená",J351,0)</f>
        <v>0</v>
      </c>
      <c r="BG351" s="101">
        <f>IF(N351="zákl. prenesená",J351,0)</f>
        <v>0</v>
      </c>
      <c r="BH351" s="101">
        <f>IF(N351="zníž. prenesená",J351,0)</f>
        <v>0</v>
      </c>
      <c r="BI351" s="101">
        <f>IF(N351="nulová",J351,0)</f>
        <v>0</v>
      </c>
      <c r="BJ351" s="18" t="s">
        <v>143</v>
      </c>
      <c r="BK351" s="101">
        <f>ROUND(I351*H351,2)</f>
        <v>0</v>
      </c>
      <c r="BL351" s="18" t="s">
        <v>170</v>
      </c>
      <c r="BM351" s="180" t="s">
        <v>706</v>
      </c>
    </row>
    <row r="352" spans="1:65" s="14" customFormat="1" ht="12">
      <c r="B352" s="189"/>
      <c r="D352" s="182" t="s">
        <v>203</v>
      </c>
      <c r="E352" s="190" t="s">
        <v>1</v>
      </c>
      <c r="F352" s="191" t="s">
        <v>84</v>
      </c>
      <c r="H352" s="192">
        <v>1</v>
      </c>
      <c r="I352" s="193"/>
      <c r="L352" s="189"/>
      <c r="M352" s="194"/>
      <c r="N352" s="195"/>
      <c r="O352" s="195"/>
      <c r="P352" s="195"/>
      <c r="Q352" s="195"/>
      <c r="R352" s="195"/>
      <c r="S352" s="195"/>
      <c r="T352" s="196"/>
      <c r="AT352" s="190" t="s">
        <v>203</v>
      </c>
      <c r="AU352" s="190" t="s">
        <v>143</v>
      </c>
      <c r="AV352" s="14" t="s">
        <v>143</v>
      </c>
      <c r="AW352" s="14" t="s">
        <v>30</v>
      </c>
      <c r="AX352" s="14" t="s">
        <v>84</v>
      </c>
      <c r="AY352" s="190" t="s">
        <v>164</v>
      </c>
    </row>
    <row r="353" spans="1:65" s="2" customFormat="1" ht="33" customHeight="1">
      <c r="A353" s="35"/>
      <c r="B353" s="136"/>
      <c r="C353" s="168" t="s">
        <v>707</v>
      </c>
      <c r="D353" s="168" t="s">
        <v>166</v>
      </c>
      <c r="E353" s="169" t="s">
        <v>708</v>
      </c>
      <c r="F353" s="170" t="s">
        <v>709</v>
      </c>
      <c r="G353" s="171" t="s">
        <v>640</v>
      </c>
      <c r="H353" s="172">
        <v>336</v>
      </c>
      <c r="I353" s="173"/>
      <c r="J353" s="174">
        <f>ROUND(I353*H353,2)</f>
        <v>0</v>
      </c>
      <c r="K353" s="175"/>
      <c r="L353" s="36"/>
      <c r="M353" s="176" t="s">
        <v>1</v>
      </c>
      <c r="N353" s="177" t="s">
        <v>42</v>
      </c>
      <c r="O353" s="61"/>
      <c r="P353" s="178">
        <f>O353*H353</f>
        <v>0</v>
      </c>
      <c r="Q353" s="178">
        <v>0</v>
      </c>
      <c r="R353" s="178">
        <f>Q353*H353</f>
        <v>0</v>
      </c>
      <c r="S353" s="178">
        <v>0</v>
      </c>
      <c r="T353" s="179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80" t="s">
        <v>170</v>
      </c>
      <c r="AT353" s="180" t="s">
        <v>166</v>
      </c>
      <c r="AU353" s="180" t="s">
        <v>143</v>
      </c>
      <c r="AY353" s="18" t="s">
        <v>164</v>
      </c>
      <c r="BE353" s="101">
        <f>IF(N353="základná",J353,0)</f>
        <v>0</v>
      </c>
      <c r="BF353" s="101">
        <f>IF(N353="znížená",J353,0)</f>
        <v>0</v>
      </c>
      <c r="BG353" s="101">
        <f>IF(N353="zákl. prenesená",J353,0)</f>
        <v>0</v>
      </c>
      <c r="BH353" s="101">
        <f>IF(N353="zníž. prenesená",J353,0)</f>
        <v>0</v>
      </c>
      <c r="BI353" s="101">
        <f>IF(N353="nulová",J353,0)</f>
        <v>0</v>
      </c>
      <c r="BJ353" s="18" t="s">
        <v>143</v>
      </c>
      <c r="BK353" s="101">
        <f>ROUND(I353*H353,2)</f>
        <v>0</v>
      </c>
      <c r="BL353" s="18" t="s">
        <v>170</v>
      </c>
      <c r="BM353" s="180" t="s">
        <v>710</v>
      </c>
    </row>
    <row r="354" spans="1:65" s="13" customFormat="1" ht="12">
      <c r="B354" s="181"/>
      <c r="D354" s="182" t="s">
        <v>203</v>
      </c>
      <c r="E354" s="183" t="s">
        <v>1</v>
      </c>
      <c r="F354" s="184" t="s">
        <v>711</v>
      </c>
      <c r="H354" s="183" t="s">
        <v>1</v>
      </c>
      <c r="I354" s="185"/>
      <c r="L354" s="181"/>
      <c r="M354" s="186"/>
      <c r="N354" s="187"/>
      <c r="O354" s="187"/>
      <c r="P354" s="187"/>
      <c r="Q354" s="187"/>
      <c r="R354" s="187"/>
      <c r="S354" s="187"/>
      <c r="T354" s="188"/>
      <c r="AT354" s="183" t="s">
        <v>203</v>
      </c>
      <c r="AU354" s="183" t="s">
        <v>143</v>
      </c>
      <c r="AV354" s="13" t="s">
        <v>84</v>
      </c>
      <c r="AW354" s="13" t="s">
        <v>30</v>
      </c>
      <c r="AX354" s="13" t="s">
        <v>76</v>
      </c>
      <c r="AY354" s="183" t="s">
        <v>164</v>
      </c>
    </row>
    <row r="355" spans="1:65" s="14" customFormat="1" ht="12">
      <c r="B355" s="189"/>
      <c r="D355" s="182" t="s">
        <v>203</v>
      </c>
      <c r="E355" s="190" t="s">
        <v>1</v>
      </c>
      <c r="F355" s="191" t="s">
        <v>712</v>
      </c>
      <c r="H355" s="192">
        <v>300</v>
      </c>
      <c r="I355" s="193"/>
      <c r="L355" s="189"/>
      <c r="M355" s="194"/>
      <c r="N355" s="195"/>
      <c r="O355" s="195"/>
      <c r="P355" s="195"/>
      <c r="Q355" s="195"/>
      <c r="R355" s="195"/>
      <c r="S355" s="195"/>
      <c r="T355" s="196"/>
      <c r="AT355" s="190" t="s">
        <v>203</v>
      </c>
      <c r="AU355" s="190" t="s">
        <v>143</v>
      </c>
      <c r="AV355" s="14" t="s">
        <v>143</v>
      </c>
      <c r="AW355" s="14" t="s">
        <v>30</v>
      </c>
      <c r="AX355" s="14" t="s">
        <v>76</v>
      </c>
      <c r="AY355" s="190" t="s">
        <v>164</v>
      </c>
    </row>
    <row r="356" spans="1:65" s="13" customFormat="1" ht="12">
      <c r="B356" s="181"/>
      <c r="D356" s="182" t="s">
        <v>203</v>
      </c>
      <c r="E356" s="183" t="s">
        <v>1</v>
      </c>
      <c r="F356" s="184" t="s">
        <v>713</v>
      </c>
      <c r="H356" s="183" t="s">
        <v>1</v>
      </c>
      <c r="I356" s="185"/>
      <c r="L356" s="181"/>
      <c r="M356" s="186"/>
      <c r="N356" s="187"/>
      <c r="O356" s="187"/>
      <c r="P356" s="187"/>
      <c r="Q356" s="187"/>
      <c r="R356" s="187"/>
      <c r="S356" s="187"/>
      <c r="T356" s="188"/>
      <c r="AT356" s="183" t="s">
        <v>203</v>
      </c>
      <c r="AU356" s="183" t="s">
        <v>143</v>
      </c>
      <c r="AV356" s="13" t="s">
        <v>84</v>
      </c>
      <c r="AW356" s="13" t="s">
        <v>30</v>
      </c>
      <c r="AX356" s="13" t="s">
        <v>76</v>
      </c>
      <c r="AY356" s="183" t="s">
        <v>164</v>
      </c>
    </row>
    <row r="357" spans="1:65" s="14" customFormat="1" ht="12">
      <c r="B357" s="189"/>
      <c r="D357" s="182" t="s">
        <v>203</v>
      </c>
      <c r="E357" s="190" t="s">
        <v>1</v>
      </c>
      <c r="F357" s="191" t="s">
        <v>289</v>
      </c>
      <c r="H357" s="192">
        <v>36</v>
      </c>
      <c r="I357" s="193"/>
      <c r="L357" s="189"/>
      <c r="M357" s="194"/>
      <c r="N357" s="195"/>
      <c r="O357" s="195"/>
      <c r="P357" s="195"/>
      <c r="Q357" s="195"/>
      <c r="R357" s="195"/>
      <c r="S357" s="195"/>
      <c r="T357" s="196"/>
      <c r="AT357" s="190" t="s">
        <v>203</v>
      </c>
      <c r="AU357" s="190" t="s">
        <v>143</v>
      </c>
      <c r="AV357" s="14" t="s">
        <v>143</v>
      </c>
      <c r="AW357" s="14" t="s">
        <v>30</v>
      </c>
      <c r="AX357" s="14" t="s">
        <v>76</v>
      </c>
      <c r="AY357" s="190" t="s">
        <v>164</v>
      </c>
    </row>
    <row r="358" spans="1:65" s="15" customFormat="1" ht="12">
      <c r="B358" s="197"/>
      <c r="D358" s="182" t="s">
        <v>203</v>
      </c>
      <c r="E358" s="198" t="s">
        <v>1</v>
      </c>
      <c r="F358" s="199" t="s">
        <v>206</v>
      </c>
      <c r="H358" s="200">
        <v>336</v>
      </c>
      <c r="I358" s="201"/>
      <c r="L358" s="197"/>
      <c r="M358" s="202"/>
      <c r="N358" s="203"/>
      <c r="O358" s="203"/>
      <c r="P358" s="203"/>
      <c r="Q358" s="203"/>
      <c r="R358" s="203"/>
      <c r="S358" s="203"/>
      <c r="T358" s="204"/>
      <c r="AT358" s="198" t="s">
        <v>203</v>
      </c>
      <c r="AU358" s="198" t="s">
        <v>143</v>
      </c>
      <c r="AV358" s="15" t="s">
        <v>170</v>
      </c>
      <c r="AW358" s="15" t="s">
        <v>30</v>
      </c>
      <c r="AX358" s="15" t="s">
        <v>84</v>
      </c>
      <c r="AY358" s="198" t="s">
        <v>164</v>
      </c>
    </row>
    <row r="359" spans="1:65" s="2" customFormat="1" ht="16.5" customHeight="1">
      <c r="A359" s="35"/>
      <c r="B359" s="136"/>
      <c r="C359" s="168" t="s">
        <v>714</v>
      </c>
      <c r="D359" s="168" t="s">
        <v>166</v>
      </c>
      <c r="E359" s="169" t="s">
        <v>715</v>
      </c>
      <c r="F359" s="170" t="s">
        <v>716</v>
      </c>
      <c r="G359" s="171" t="s">
        <v>169</v>
      </c>
      <c r="H359" s="172">
        <v>2</v>
      </c>
      <c r="I359" s="173"/>
      <c r="J359" s="174">
        <f>ROUND(I359*H359,2)</f>
        <v>0</v>
      </c>
      <c r="K359" s="175"/>
      <c r="L359" s="36"/>
      <c r="M359" s="176" t="s">
        <v>1</v>
      </c>
      <c r="N359" s="177" t="s">
        <v>42</v>
      </c>
      <c r="O359" s="61"/>
      <c r="P359" s="178">
        <f>O359*H359</f>
        <v>0</v>
      </c>
      <c r="Q359" s="178">
        <v>0.05</v>
      </c>
      <c r="R359" s="178">
        <f>Q359*H359</f>
        <v>0.1</v>
      </c>
      <c r="S359" s="178">
        <v>0</v>
      </c>
      <c r="T359" s="179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80" t="s">
        <v>170</v>
      </c>
      <c r="AT359" s="180" t="s">
        <v>166</v>
      </c>
      <c r="AU359" s="180" t="s">
        <v>143</v>
      </c>
      <c r="AY359" s="18" t="s">
        <v>164</v>
      </c>
      <c r="BE359" s="101">
        <f>IF(N359="základná",J359,0)</f>
        <v>0</v>
      </c>
      <c r="BF359" s="101">
        <f>IF(N359="znížená",J359,0)</f>
        <v>0</v>
      </c>
      <c r="BG359" s="101">
        <f>IF(N359="zákl. prenesená",J359,0)</f>
        <v>0</v>
      </c>
      <c r="BH359" s="101">
        <f>IF(N359="zníž. prenesená",J359,0)</f>
        <v>0</v>
      </c>
      <c r="BI359" s="101">
        <f>IF(N359="nulová",J359,0)</f>
        <v>0</v>
      </c>
      <c r="BJ359" s="18" t="s">
        <v>143</v>
      </c>
      <c r="BK359" s="101">
        <f>ROUND(I359*H359,2)</f>
        <v>0</v>
      </c>
      <c r="BL359" s="18" t="s">
        <v>170</v>
      </c>
      <c r="BM359" s="180" t="s">
        <v>717</v>
      </c>
    </row>
    <row r="360" spans="1:65" s="14" customFormat="1" ht="12">
      <c r="B360" s="189"/>
      <c r="D360" s="182" t="s">
        <v>203</v>
      </c>
      <c r="E360" s="190" t="s">
        <v>1</v>
      </c>
      <c r="F360" s="191" t="s">
        <v>718</v>
      </c>
      <c r="H360" s="192">
        <v>2</v>
      </c>
      <c r="I360" s="193"/>
      <c r="L360" s="189"/>
      <c r="M360" s="194"/>
      <c r="N360" s="195"/>
      <c r="O360" s="195"/>
      <c r="P360" s="195"/>
      <c r="Q360" s="195"/>
      <c r="R360" s="195"/>
      <c r="S360" s="195"/>
      <c r="T360" s="196"/>
      <c r="AT360" s="190" t="s">
        <v>203</v>
      </c>
      <c r="AU360" s="190" t="s">
        <v>143</v>
      </c>
      <c r="AV360" s="14" t="s">
        <v>143</v>
      </c>
      <c r="AW360" s="14" t="s">
        <v>30</v>
      </c>
      <c r="AX360" s="14" t="s">
        <v>84</v>
      </c>
      <c r="AY360" s="190" t="s">
        <v>164</v>
      </c>
    </row>
    <row r="361" spans="1:65" s="2" customFormat="1" ht="21.75" customHeight="1">
      <c r="A361" s="35"/>
      <c r="B361" s="136"/>
      <c r="C361" s="168" t="s">
        <v>719</v>
      </c>
      <c r="D361" s="168" t="s">
        <v>166</v>
      </c>
      <c r="E361" s="169" t="s">
        <v>720</v>
      </c>
      <c r="F361" s="170" t="s">
        <v>721</v>
      </c>
      <c r="G361" s="171" t="s">
        <v>169</v>
      </c>
      <c r="H361" s="172">
        <v>4</v>
      </c>
      <c r="I361" s="173"/>
      <c r="J361" s="174">
        <f>ROUND(I361*H361,2)</f>
        <v>0</v>
      </c>
      <c r="K361" s="175"/>
      <c r="L361" s="36"/>
      <c r="M361" s="176" t="s">
        <v>1</v>
      </c>
      <c r="N361" s="177" t="s">
        <v>42</v>
      </c>
      <c r="O361" s="61"/>
      <c r="P361" s="178">
        <f>O361*H361</f>
        <v>0</v>
      </c>
      <c r="Q361" s="178">
        <v>0.12</v>
      </c>
      <c r="R361" s="178">
        <f>Q361*H361</f>
        <v>0.48</v>
      </c>
      <c r="S361" s="178">
        <v>0</v>
      </c>
      <c r="T361" s="179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80" t="s">
        <v>170</v>
      </c>
      <c r="AT361" s="180" t="s">
        <v>166</v>
      </c>
      <c r="AU361" s="180" t="s">
        <v>143</v>
      </c>
      <c r="AY361" s="18" t="s">
        <v>164</v>
      </c>
      <c r="BE361" s="101">
        <f>IF(N361="základná",J361,0)</f>
        <v>0</v>
      </c>
      <c r="BF361" s="101">
        <f>IF(N361="znížená",J361,0)</f>
        <v>0</v>
      </c>
      <c r="BG361" s="101">
        <f>IF(N361="zákl. prenesená",J361,0)</f>
        <v>0</v>
      </c>
      <c r="BH361" s="101">
        <f>IF(N361="zníž. prenesená",J361,0)</f>
        <v>0</v>
      </c>
      <c r="BI361" s="101">
        <f>IF(N361="nulová",J361,0)</f>
        <v>0</v>
      </c>
      <c r="BJ361" s="18" t="s">
        <v>143</v>
      </c>
      <c r="BK361" s="101">
        <f>ROUND(I361*H361,2)</f>
        <v>0</v>
      </c>
      <c r="BL361" s="18" t="s">
        <v>170</v>
      </c>
      <c r="BM361" s="180" t="s">
        <v>722</v>
      </c>
    </row>
    <row r="362" spans="1:65" s="14" customFormat="1" ht="12">
      <c r="B362" s="189"/>
      <c r="D362" s="182" t="s">
        <v>203</v>
      </c>
      <c r="E362" s="190" t="s">
        <v>1</v>
      </c>
      <c r="F362" s="191" t="s">
        <v>170</v>
      </c>
      <c r="H362" s="192">
        <v>4</v>
      </c>
      <c r="I362" s="193"/>
      <c r="L362" s="189"/>
      <c r="M362" s="194"/>
      <c r="N362" s="195"/>
      <c r="O362" s="195"/>
      <c r="P362" s="195"/>
      <c r="Q362" s="195"/>
      <c r="R362" s="195"/>
      <c r="S362" s="195"/>
      <c r="T362" s="196"/>
      <c r="AT362" s="190" t="s">
        <v>203</v>
      </c>
      <c r="AU362" s="190" t="s">
        <v>143</v>
      </c>
      <c r="AV362" s="14" t="s">
        <v>143</v>
      </c>
      <c r="AW362" s="14" t="s">
        <v>30</v>
      </c>
      <c r="AX362" s="14" t="s">
        <v>84</v>
      </c>
      <c r="AY362" s="190" t="s">
        <v>164</v>
      </c>
    </row>
    <row r="363" spans="1:65" s="2" customFormat="1" ht="16.5" customHeight="1">
      <c r="A363" s="35"/>
      <c r="B363" s="136"/>
      <c r="C363" s="168" t="s">
        <v>723</v>
      </c>
      <c r="D363" s="168" t="s">
        <v>166</v>
      </c>
      <c r="E363" s="169" t="s">
        <v>724</v>
      </c>
      <c r="F363" s="170" t="s">
        <v>725</v>
      </c>
      <c r="G363" s="171" t="s">
        <v>174</v>
      </c>
      <c r="H363" s="172">
        <v>252</v>
      </c>
      <c r="I363" s="173"/>
      <c r="J363" s="174">
        <f>ROUND(I363*H363,2)</f>
        <v>0</v>
      </c>
      <c r="K363" s="175"/>
      <c r="L363" s="36"/>
      <c r="M363" s="176" t="s">
        <v>1</v>
      </c>
      <c r="N363" s="177" t="s">
        <v>42</v>
      </c>
      <c r="O363" s="61"/>
      <c r="P363" s="178">
        <f>O363*H363</f>
        <v>0</v>
      </c>
      <c r="Q363" s="178">
        <v>0</v>
      </c>
      <c r="R363" s="178">
        <f>Q363*H363</f>
        <v>0</v>
      </c>
      <c r="S363" s="178">
        <v>0</v>
      </c>
      <c r="T363" s="179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180" t="s">
        <v>170</v>
      </c>
      <c r="AT363" s="180" t="s">
        <v>166</v>
      </c>
      <c r="AU363" s="180" t="s">
        <v>143</v>
      </c>
      <c r="AY363" s="18" t="s">
        <v>164</v>
      </c>
      <c r="BE363" s="101">
        <f>IF(N363="základná",J363,0)</f>
        <v>0</v>
      </c>
      <c r="BF363" s="101">
        <f>IF(N363="znížená",J363,0)</f>
        <v>0</v>
      </c>
      <c r="BG363" s="101">
        <f>IF(N363="zákl. prenesená",J363,0)</f>
        <v>0</v>
      </c>
      <c r="BH363" s="101">
        <f>IF(N363="zníž. prenesená",J363,0)</f>
        <v>0</v>
      </c>
      <c r="BI363" s="101">
        <f>IF(N363="nulová",J363,0)</f>
        <v>0</v>
      </c>
      <c r="BJ363" s="18" t="s">
        <v>143</v>
      </c>
      <c r="BK363" s="101">
        <f>ROUND(I363*H363,2)</f>
        <v>0</v>
      </c>
      <c r="BL363" s="18" t="s">
        <v>170</v>
      </c>
      <c r="BM363" s="180" t="s">
        <v>726</v>
      </c>
    </row>
    <row r="364" spans="1:65" s="13" customFormat="1" ht="12">
      <c r="B364" s="181"/>
      <c r="D364" s="182" t="s">
        <v>203</v>
      </c>
      <c r="E364" s="183" t="s">
        <v>1</v>
      </c>
      <c r="F364" s="184" t="s">
        <v>727</v>
      </c>
      <c r="H364" s="183" t="s">
        <v>1</v>
      </c>
      <c r="I364" s="185"/>
      <c r="L364" s="181"/>
      <c r="M364" s="186"/>
      <c r="N364" s="187"/>
      <c r="O364" s="187"/>
      <c r="P364" s="187"/>
      <c r="Q364" s="187"/>
      <c r="R364" s="187"/>
      <c r="S364" s="187"/>
      <c r="T364" s="188"/>
      <c r="AT364" s="183" t="s">
        <v>203</v>
      </c>
      <c r="AU364" s="183" t="s">
        <v>143</v>
      </c>
      <c r="AV364" s="13" t="s">
        <v>84</v>
      </c>
      <c r="AW364" s="13" t="s">
        <v>30</v>
      </c>
      <c r="AX364" s="13" t="s">
        <v>76</v>
      </c>
      <c r="AY364" s="183" t="s">
        <v>164</v>
      </c>
    </row>
    <row r="365" spans="1:65" s="14" customFormat="1" ht="12">
      <c r="B365" s="189"/>
      <c r="D365" s="182" t="s">
        <v>203</v>
      </c>
      <c r="E365" s="190" t="s">
        <v>1</v>
      </c>
      <c r="F365" s="191" t="s">
        <v>728</v>
      </c>
      <c r="H365" s="192">
        <v>252</v>
      </c>
      <c r="I365" s="193"/>
      <c r="L365" s="189"/>
      <c r="M365" s="194"/>
      <c r="N365" s="195"/>
      <c r="O365" s="195"/>
      <c r="P365" s="195"/>
      <c r="Q365" s="195"/>
      <c r="R365" s="195"/>
      <c r="S365" s="195"/>
      <c r="T365" s="196"/>
      <c r="AT365" s="190" t="s">
        <v>203</v>
      </c>
      <c r="AU365" s="190" t="s">
        <v>143</v>
      </c>
      <c r="AV365" s="14" t="s">
        <v>143</v>
      </c>
      <c r="AW365" s="14" t="s">
        <v>30</v>
      </c>
      <c r="AX365" s="14" t="s">
        <v>84</v>
      </c>
      <c r="AY365" s="190" t="s">
        <v>164</v>
      </c>
    </row>
    <row r="366" spans="1:65" s="2" customFormat="1" ht="21.75" customHeight="1">
      <c r="A366" s="35"/>
      <c r="B366" s="136"/>
      <c r="C366" s="168" t="s">
        <v>729</v>
      </c>
      <c r="D366" s="168" t="s">
        <v>166</v>
      </c>
      <c r="E366" s="169" t="s">
        <v>730</v>
      </c>
      <c r="F366" s="170" t="s">
        <v>731</v>
      </c>
      <c r="G366" s="171" t="s">
        <v>211</v>
      </c>
      <c r="H366" s="172">
        <v>98.46</v>
      </c>
      <c r="I366" s="173"/>
      <c r="J366" s="174">
        <f>ROUND(I366*H366,2)</f>
        <v>0</v>
      </c>
      <c r="K366" s="175"/>
      <c r="L366" s="36"/>
      <c r="M366" s="176" t="s">
        <v>1</v>
      </c>
      <c r="N366" s="177" t="s">
        <v>42</v>
      </c>
      <c r="O366" s="61"/>
      <c r="P366" s="178">
        <f>O366*H366</f>
        <v>0</v>
      </c>
      <c r="Q366" s="178">
        <v>0</v>
      </c>
      <c r="R366" s="178">
        <f>Q366*H366</f>
        <v>0</v>
      </c>
      <c r="S366" s="178">
        <v>0</v>
      </c>
      <c r="T366" s="179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180" t="s">
        <v>170</v>
      </c>
      <c r="AT366" s="180" t="s">
        <v>166</v>
      </c>
      <c r="AU366" s="180" t="s">
        <v>143</v>
      </c>
      <c r="AY366" s="18" t="s">
        <v>164</v>
      </c>
      <c r="BE366" s="101">
        <f>IF(N366="základná",J366,0)</f>
        <v>0</v>
      </c>
      <c r="BF366" s="101">
        <f>IF(N366="znížená",J366,0)</f>
        <v>0</v>
      </c>
      <c r="BG366" s="101">
        <f>IF(N366="zákl. prenesená",J366,0)</f>
        <v>0</v>
      </c>
      <c r="BH366" s="101">
        <f>IF(N366="zníž. prenesená",J366,0)</f>
        <v>0</v>
      </c>
      <c r="BI366" s="101">
        <f>IF(N366="nulová",J366,0)</f>
        <v>0</v>
      </c>
      <c r="BJ366" s="18" t="s">
        <v>143</v>
      </c>
      <c r="BK366" s="101">
        <f>ROUND(I366*H366,2)</f>
        <v>0</v>
      </c>
      <c r="BL366" s="18" t="s">
        <v>170</v>
      </c>
      <c r="BM366" s="180" t="s">
        <v>732</v>
      </c>
    </row>
    <row r="367" spans="1:65" s="2" customFormat="1" ht="33" customHeight="1">
      <c r="A367" s="35"/>
      <c r="B367" s="136"/>
      <c r="C367" s="168" t="s">
        <v>733</v>
      </c>
      <c r="D367" s="168" t="s">
        <v>166</v>
      </c>
      <c r="E367" s="169" t="s">
        <v>734</v>
      </c>
      <c r="F367" s="170" t="s">
        <v>735</v>
      </c>
      <c r="G367" s="171" t="s">
        <v>211</v>
      </c>
      <c r="H367" s="172">
        <v>393.84</v>
      </c>
      <c r="I367" s="173"/>
      <c r="J367" s="174">
        <f>ROUND(I367*H367,2)</f>
        <v>0</v>
      </c>
      <c r="K367" s="175"/>
      <c r="L367" s="36"/>
      <c r="M367" s="176" t="s">
        <v>1</v>
      </c>
      <c r="N367" s="177" t="s">
        <v>42</v>
      </c>
      <c r="O367" s="61"/>
      <c r="P367" s="178">
        <f>O367*H367</f>
        <v>0</v>
      </c>
      <c r="Q367" s="178">
        <v>0</v>
      </c>
      <c r="R367" s="178">
        <f>Q367*H367</f>
        <v>0</v>
      </c>
      <c r="S367" s="178">
        <v>0</v>
      </c>
      <c r="T367" s="179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180" t="s">
        <v>170</v>
      </c>
      <c r="AT367" s="180" t="s">
        <v>166</v>
      </c>
      <c r="AU367" s="180" t="s">
        <v>143</v>
      </c>
      <c r="AY367" s="18" t="s">
        <v>164</v>
      </c>
      <c r="BE367" s="101">
        <f>IF(N367="základná",J367,0)</f>
        <v>0</v>
      </c>
      <c r="BF367" s="101">
        <f>IF(N367="znížená",J367,0)</f>
        <v>0</v>
      </c>
      <c r="BG367" s="101">
        <f>IF(N367="zákl. prenesená",J367,0)</f>
        <v>0</v>
      </c>
      <c r="BH367" s="101">
        <f>IF(N367="zníž. prenesená",J367,0)</f>
        <v>0</v>
      </c>
      <c r="BI367" s="101">
        <f>IF(N367="nulová",J367,0)</f>
        <v>0</v>
      </c>
      <c r="BJ367" s="18" t="s">
        <v>143</v>
      </c>
      <c r="BK367" s="101">
        <f>ROUND(I367*H367,2)</f>
        <v>0</v>
      </c>
      <c r="BL367" s="18" t="s">
        <v>170</v>
      </c>
      <c r="BM367" s="180" t="s">
        <v>736</v>
      </c>
    </row>
    <row r="368" spans="1:65" s="14" customFormat="1" ht="12">
      <c r="B368" s="189"/>
      <c r="D368" s="182" t="s">
        <v>203</v>
      </c>
      <c r="F368" s="191" t="s">
        <v>737</v>
      </c>
      <c r="H368" s="192">
        <v>393.84</v>
      </c>
      <c r="I368" s="193"/>
      <c r="L368" s="189"/>
      <c r="M368" s="194"/>
      <c r="N368" s="195"/>
      <c r="O368" s="195"/>
      <c r="P368" s="195"/>
      <c r="Q368" s="195"/>
      <c r="R368" s="195"/>
      <c r="S368" s="195"/>
      <c r="T368" s="196"/>
      <c r="AT368" s="190" t="s">
        <v>203</v>
      </c>
      <c r="AU368" s="190" t="s">
        <v>143</v>
      </c>
      <c r="AV368" s="14" t="s">
        <v>143</v>
      </c>
      <c r="AW368" s="14" t="s">
        <v>3</v>
      </c>
      <c r="AX368" s="14" t="s">
        <v>84</v>
      </c>
      <c r="AY368" s="190" t="s">
        <v>164</v>
      </c>
    </row>
    <row r="369" spans="1:65" s="2" customFormat="1" ht="21.75" customHeight="1">
      <c r="A369" s="35"/>
      <c r="B369" s="136"/>
      <c r="C369" s="168" t="s">
        <v>738</v>
      </c>
      <c r="D369" s="168" t="s">
        <v>166</v>
      </c>
      <c r="E369" s="169" t="s">
        <v>739</v>
      </c>
      <c r="F369" s="170" t="s">
        <v>740</v>
      </c>
      <c r="G369" s="171" t="s">
        <v>211</v>
      </c>
      <c r="H369" s="172">
        <v>98.46</v>
      </c>
      <c r="I369" s="173"/>
      <c r="J369" s="174">
        <f>ROUND(I369*H369,2)</f>
        <v>0</v>
      </c>
      <c r="K369" s="175"/>
      <c r="L369" s="36"/>
      <c r="M369" s="176" t="s">
        <v>1</v>
      </c>
      <c r="N369" s="177" t="s">
        <v>42</v>
      </c>
      <c r="O369" s="61"/>
      <c r="P369" s="178">
        <f>O369*H369</f>
        <v>0</v>
      </c>
      <c r="Q369" s="178">
        <v>0</v>
      </c>
      <c r="R369" s="178">
        <f>Q369*H369</f>
        <v>0</v>
      </c>
      <c r="S369" s="178">
        <v>0</v>
      </c>
      <c r="T369" s="179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80" t="s">
        <v>170</v>
      </c>
      <c r="AT369" s="180" t="s">
        <v>166</v>
      </c>
      <c r="AU369" s="180" t="s">
        <v>143</v>
      </c>
      <c r="AY369" s="18" t="s">
        <v>164</v>
      </c>
      <c r="BE369" s="101">
        <f>IF(N369="základná",J369,0)</f>
        <v>0</v>
      </c>
      <c r="BF369" s="101">
        <f>IF(N369="znížená",J369,0)</f>
        <v>0</v>
      </c>
      <c r="BG369" s="101">
        <f>IF(N369="zákl. prenesená",J369,0)</f>
        <v>0</v>
      </c>
      <c r="BH369" s="101">
        <f>IF(N369="zníž. prenesená",J369,0)</f>
        <v>0</v>
      </c>
      <c r="BI369" s="101">
        <f>IF(N369="nulová",J369,0)</f>
        <v>0</v>
      </c>
      <c r="BJ369" s="18" t="s">
        <v>143</v>
      </c>
      <c r="BK369" s="101">
        <f>ROUND(I369*H369,2)</f>
        <v>0</v>
      </c>
      <c r="BL369" s="18" t="s">
        <v>170</v>
      </c>
      <c r="BM369" s="180" t="s">
        <v>741</v>
      </c>
    </row>
    <row r="370" spans="1:65" s="2" customFormat="1" ht="21.75" customHeight="1">
      <c r="A370" s="35"/>
      <c r="B370" s="136"/>
      <c r="C370" s="168" t="s">
        <v>742</v>
      </c>
      <c r="D370" s="168" t="s">
        <v>166</v>
      </c>
      <c r="E370" s="169" t="s">
        <v>743</v>
      </c>
      <c r="F370" s="170" t="s">
        <v>744</v>
      </c>
      <c r="G370" s="171" t="s">
        <v>211</v>
      </c>
      <c r="H370" s="172">
        <v>28.8</v>
      </c>
      <c r="I370" s="173"/>
      <c r="J370" s="174">
        <f>ROUND(I370*H370,2)</f>
        <v>0</v>
      </c>
      <c r="K370" s="175"/>
      <c r="L370" s="36"/>
      <c r="M370" s="176" t="s">
        <v>1</v>
      </c>
      <c r="N370" s="177" t="s">
        <v>42</v>
      </c>
      <c r="O370" s="61"/>
      <c r="P370" s="178">
        <f>O370*H370</f>
        <v>0</v>
      </c>
      <c r="Q370" s="178">
        <v>0</v>
      </c>
      <c r="R370" s="178">
        <f>Q370*H370</f>
        <v>0</v>
      </c>
      <c r="S370" s="178">
        <v>0</v>
      </c>
      <c r="T370" s="179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180" t="s">
        <v>170</v>
      </c>
      <c r="AT370" s="180" t="s">
        <v>166</v>
      </c>
      <c r="AU370" s="180" t="s">
        <v>143</v>
      </c>
      <c r="AY370" s="18" t="s">
        <v>164</v>
      </c>
      <c r="BE370" s="101">
        <f>IF(N370="základná",J370,0)</f>
        <v>0</v>
      </c>
      <c r="BF370" s="101">
        <f>IF(N370="znížená",J370,0)</f>
        <v>0</v>
      </c>
      <c r="BG370" s="101">
        <f>IF(N370="zákl. prenesená",J370,0)</f>
        <v>0</v>
      </c>
      <c r="BH370" s="101">
        <f>IF(N370="zníž. prenesená",J370,0)</f>
        <v>0</v>
      </c>
      <c r="BI370" s="101">
        <f>IF(N370="nulová",J370,0)</f>
        <v>0</v>
      </c>
      <c r="BJ370" s="18" t="s">
        <v>143</v>
      </c>
      <c r="BK370" s="101">
        <f>ROUND(I370*H370,2)</f>
        <v>0</v>
      </c>
      <c r="BL370" s="18" t="s">
        <v>170</v>
      </c>
      <c r="BM370" s="180" t="s">
        <v>745</v>
      </c>
    </row>
    <row r="371" spans="1:65" s="14" customFormat="1" ht="12">
      <c r="B371" s="189"/>
      <c r="D371" s="182" t="s">
        <v>203</v>
      </c>
      <c r="E371" s="190" t="s">
        <v>1</v>
      </c>
      <c r="F371" s="191" t="s">
        <v>746</v>
      </c>
      <c r="H371" s="192">
        <v>28.8</v>
      </c>
      <c r="I371" s="193"/>
      <c r="L371" s="189"/>
      <c r="M371" s="194"/>
      <c r="N371" s="195"/>
      <c r="O371" s="195"/>
      <c r="P371" s="195"/>
      <c r="Q371" s="195"/>
      <c r="R371" s="195"/>
      <c r="S371" s="195"/>
      <c r="T371" s="196"/>
      <c r="AT371" s="190" t="s">
        <v>203</v>
      </c>
      <c r="AU371" s="190" t="s">
        <v>143</v>
      </c>
      <c r="AV371" s="14" t="s">
        <v>143</v>
      </c>
      <c r="AW371" s="14" t="s">
        <v>30</v>
      </c>
      <c r="AX371" s="14" t="s">
        <v>84</v>
      </c>
      <c r="AY371" s="190" t="s">
        <v>164</v>
      </c>
    </row>
    <row r="372" spans="1:65" s="2" customFormat="1" ht="16.5" customHeight="1">
      <c r="A372" s="35"/>
      <c r="B372" s="136"/>
      <c r="C372" s="168" t="s">
        <v>747</v>
      </c>
      <c r="D372" s="168" t="s">
        <v>166</v>
      </c>
      <c r="E372" s="169" t="s">
        <v>748</v>
      </c>
      <c r="F372" s="170" t="s">
        <v>749</v>
      </c>
      <c r="G372" s="171" t="s">
        <v>211</v>
      </c>
      <c r="H372" s="172">
        <v>28.8</v>
      </c>
      <c r="I372" s="173"/>
      <c r="J372" s="174">
        <f>ROUND(I372*H372,2)</f>
        <v>0</v>
      </c>
      <c r="K372" s="175"/>
      <c r="L372" s="36"/>
      <c r="M372" s="176" t="s">
        <v>1</v>
      </c>
      <c r="N372" s="177" t="s">
        <v>42</v>
      </c>
      <c r="O372" s="61"/>
      <c r="P372" s="178">
        <f>O372*H372</f>
        <v>0</v>
      </c>
      <c r="Q372" s="178">
        <v>0</v>
      </c>
      <c r="R372" s="178">
        <f>Q372*H372</f>
        <v>0</v>
      </c>
      <c r="S372" s="178">
        <v>0</v>
      </c>
      <c r="T372" s="179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180" t="s">
        <v>170</v>
      </c>
      <c r="AT372" s="180" t="s">
        <v>166</v>
      </c>
      <c r="AU372" s="180" t="s">
        <v>143</v>
      </c>
      <c r="AY372" s="18" t="s">
        <v>164</v>
      </c>
      <c r="BE372" s="101">
        <f>IF(N372="základná",J372,0)</f>
        <v>0</v>
      </c>
      <c r="BF372" s="101">
        <f>IF(N372="znížená",J372,0)</f>
        <v>0</v>
      </c>
      <c r="BG372" s="101">
        <f>IF(N372="zákl. prenesená",J372,0)</f>
        <v>0</v>
      </c>
      <c r="BH372" s="101">
        <f>IF(N372="zníž. prenesená",J372,0)</f>
        <v>0</v>
      </c>
      <c r="BI372" s="101">
        <f>IF(N372="nulová",J372,0)</f>
        <v>0</v>
      </c>
      <c r="BJ372" s="18" t="s">
        <v>143</v>
      </c>
      <c r="BK372" s="101">
        <f>ROUND(I372*H372,2)</f>
        <v>0</v>
      </c>
      <c r="BL372" s="18" t="s">
        <v>170</v>
      </c>
      <c r="BM372" s="180" t="s">
        <v>750</v>
      </c>
    </row>
    <row r="373" spans="1:65" s="2" customFormat="1" ht="21.75" customHeight="1">
      <c r="A373" s="35"/>
      <c r="B373" s="136"/>
      <c r="C373" s="168" t="s">
        <v>751</v>
      </c>
      <c r="D373" s="168" t="s">
        <v>166</v>
      </c>
      <c r="E373" s="169" t="s">
        <v>752</v>
      </c>
      <c r="F373" s="170" t="s">
        <v>753</v>
      </c>
      <c r="G373" s="171" t="s">
        <v>211</v>
      </c>
      <c r="H373" s="172">
        <v>69.66</v>
      </c>
      <c r="I373" s="173"/>
      <c r="J373" s="174">
        <f>ROUND(I373*H373,2)</f>
        <v>0</v>
      </c>
      <c r="K373" s="175"/>
      <c r="L373" s="36"/>
      <c r="M373" s="176" t="s">
        <v>1</v>
      </c>
      <c r="N373" s="177" t="s">
        <v>42</v>
      </c>
      <c r="O373" s="61"/>
      <c r="P373" s="178">
        <f>O373*H373</f>
        <v>0</v>
      </c>
      <c r="Q373" s="178">
        <v>0</v>
      </c>
      <c r="R373" s="178">
        <f>Q373*H373</f>
        <v>0</v>
      </c>
      <c r="S373" s="178">
        <v>0</v>
      </c>
      <c r="T373" s="179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180" t="s">
        <v>170</v>
      </c>
      <c r="AT373" s="180" t="s">
        <v>166</v>
      </c>
      <c r="AU373" s="180" t="s">
        <v>143</v>
      </c>
      <c r="AY373" s="18" t="s">
        <v>164</v>
      </c>
      <c r="BE373" s="101">
        <f>IF(N373="základná",J373,0)</f>
        <v>0</v>
      </c>
      <c r="BF373" s="101">
        <f>IF(N373="znížená",J373,0)</f>
        <v>0</v>
      </c>
      <c r="BG373" s="101">
        <f>IF(N373="zákl. prenesená",J373,0)</f>
        <v>0</v>
      </c>
      <c r="BH373" s="101">
        <f>IF(N373="zníž. prenesená",J373,0)</f>
        <v>0</v>
      </c>
      <c r="BI373" s="101">
        <f>IF(N373="nulová",J373,0)</f>
        <v>0</v>
      </c>
      <c r="BJ373" s="18" t="s">
        <v>143</v>
      </c>
      <c r="BK373" s="101">
        <f>ROUND(I373*H373,2)</f>
        <v>0</v>
      </c>
      <c r="BL373" s="18" t="s">
        <v>170</v>
      </c>
      <c r="BM373" s="180" t="s">
        <v>754</v>
      </c>
    </row>
    <row r="374" spans="1:65" s="14" customFormat="1" ht="12">
      <c r="B374" s="189"/>
      <c r="D374" s="182" t="s">
        <v>203</v>
      </c>
      <c r="E374" s="190" t="s">
        <v>1</v>
      </c>
      <c r="F374" s="191" t="s">
        <v>755</v>
      </c>
      <c r="H374" s="192">
        <v>69.66</v>
      </c>
      <c r="I374" s="193"/>
      <c r="L374" s="189"/>
      <c r="M374" s="194"/>
      <c r="N374" s="195"/>
      <c r="O374" s="195"/>
      <c r="P374" s="195"/>
      <c r="Q374" s="195"/>
      <c r="R374" s="195"/>
      <c r="S374" s="195"/>
      <c r="T374" s="196"/>
      <c r="AT374" s="190" t="s">
        <v>203</v>
      </c>
      <c r="AU374" s="190" t="s">
        <v>143</v>
      </c>
      <c r="AV374" s="14" t="s">
        <v>143</v>
      </c>
      <c r="AW374" s="14" t="s">
        <v>30</v>
      </c>
      <c r="AX374" s="14" t="s">
        <v>84</v>
      </c>
      <c r="AY374" s="190" t="s">
        <v>164</v>
      </c>
    </row>
    <row r="375" spans="1:65" s="2" customFormat="1" ht="21.75" customHeight="1">
      <c r="A375" s="35"/>
      <c r="B375" s="136"/>
      <c r="C375" s="168" t="s">
        <v>756</v>
      </c>
      <c r="D375" s="168" t="s">
        <v>166</v>
      </c>
      <c r="E375" s="169" t="s">
        <v>757</v>
      </c>
      <c r="F375" s="170" t="s">
        <v>758</v>
      </c>
      <c r="G375" s="171" t="s">
        <v>211</v>
      </c>
      <c r="H375" s="172">
        <v>69.66</v>
      </c>
      <c r="I375" s="173"/>
      <c r="J375" s="174">
        <f>ROUND(I375*H375,2)</f>
        <v>0</v>
      </c>
      <c r="K375" s="175"/>
      <c r="L375" s="36"/>
      <c r="M375" s="176" t="s">
        <v>1</v>
      </c>
      <c r="N375" s="177" t="s">
        <v>42</v>
      </c>
      <c r="O375" s="61"/>
      <c r="P375" s="178">
        <f>O375*H375</f>
        <v>0</v>
      </c>
      <c r="Q375" s="178">
        <v>0</v>
      </c>
      <c r="R375" s="178">
        <f>Q375*H375</f>
        <v>0</v>
      </c>
      <c r="S375" s="178">
        <v>0</v>
      </c>
      <c r="T375" s="179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80" t="s">
        <v>170</v>
      </c>
      <c r="AT375" s="180" t="s">
        <v>166</v>
      </c>
      <c r="AU375" s="180" t="s">
        <v>143</v>
      </c>
      <c r="AY375" s="18" t="s">
        <v>164</v>
      </c>
      <c r="BE375" s="101">
        <f>IF(N375="základná",J375,0)</f>
        <v>0</v>
      </c>
      <c r="BF375" s="101">
        <f>IF(N375="znížená",J375,0)</f>
        <v>0</v>
      </c>
      <c r="BG375" s="101">
        <f>IF(N375="zákl. prenesená",J375,0)</f>
        <v>0</v>
      </c>
      <c r="BH375" s="101">
        <f>IF(N375="zníž. prenesená",J375,0)</f>
        <v>0</v>
      </c>
      <c r="BI375" s="101">
        <f>IF(N375="nulová",J375,0)</f>
        <v>0</v>
      </c>
      <c r="BJ375" s="18" t="s">
        <v>143</v>
      </c>
      <c r="BK375" s="101">
        <f>ROUND(I375*H375,2)</f>
        <v>0</v>
      </c>
      <c r="BL375" s="18" t="s">
        <v>170</v>
      </c>
      <c r="BM375" s="180" t="s">
        <v>759</v>
      </c>
    </row>
    <row r="376" spans="1:65" s="12" customFormat="1" ht="23" customHeight="1">
      <c r="B376" s="155"/>
      <c r="D376" s="156" t="s">
        <v>75</v>
      </c>
      <c r="E376" s="166" t="s">
        <v>438</v>
      </c>
      <c r="F376" s="166" t="s">
        <v>760</v>
      </c>
      <c r="I376" s="158"/>
      <c r="J376" s="167">
        <f>BK376</f>
        <v>0</v>
      </c>
      <c r="L376" s="155"/>
      <c r="M376" s="160"/>
      <c r="N376" s="161"/>
      <c r="O376" s="161"/>
      <c r="P376" s="162">
        <f>P377+P394+P403+P413+P417+P425+P431</f>
        <v>0</v>
      </c>
      <c r="Q376" s="161"/>
      <c r="R376" s="162">
        <f>R377+R394+R403+R413+R417+R425+R431</f>
        <v>0</v>
      </c>
      <c r="S376" s="161"/>
      <c r="T376" s="163">
        <f>T377+T394+T403+T413+T417+T425+T431</f>
        <v>0</v>
      </c>
      <c r="AR376" s="156" t="s">
        <v>84</v>
      </c>
      <c r="AT376" s="164" t="s">
        <v>75</v>
      </c>
      <c r="AU376" s="164" t="s">
        <v>84</v>
      </c>
      <c r="AY376" s="156" t="s">
        <v>164</v>
      </c>
      <c r="BK376" s="165">
        <f>BK377+BK394+BK403+BK413+BK417+BK425+BK431</f>
        <v>0</v>
      </c>
    </row>
    <row r="377" spans="1:65" s="12" customFormat="1" ht="20.75" customHeight="1">
      <c r="B377" s="155"/>
      <c r="D377" s="156" t="s">
        <v>75</v>
      </c>
      <c r="E377" s="166" t="s">
        <v>761</v>
      </c>
      <c r="F377" s="166" t="s">
        <v>762</v>
      </c>
      <c r="I377" s="158"/>
      <c r="J377" s="167">
        <f>BK377</f>
        <v>0</v>
      </c>
      <c r="L377" s="155"/>
      <c r="M377" s="160"/>
      <c r="N377" s="161"/>
      <c r="O377" s="161"/>
      <c r="P377" s="162">
        <f>SUM(P378:P393)</f>
        <v>0</v>
      </c>
      <c r="Q377" s="161"/>
      <c r="R377" s="162">
        <f>SUM(R378:R393)</f>
        <v>0</v>
      </c>
      <c r="S377" s="161"/>
      <c r="T377" s="163">
        <f>SUM(T378:T393)</f>
        <v>0</v>
      </c>
      <c r="AR377" s="156" t="s">
        <v>84</v>
      </c>
      <c r="AT377" s="164" t="s">
        <v>75</v>
      </c>
      <c r="AU377" s="164" t="s">
        <v>143</v>
      </c>
      <c r="AY377" s="156" t="s">
        <v>164</v>
      </c>
      <c r="BK377" s="165">
        <f>SUM(BK378:BK393)</f>
        <v>0</v>
      </c>
    </row>
    <row r="378" spans="1:65" s="2" customFormat="1" ht="16.5" customHeight="1">
      <c r="A378" s="35"/>
      <c r="B378" s="136"/>
      <c r="C378" s="168" t="s">
        <v>763</v>
      </c>
      <c r="D378" s="168" t="s">
        <v>166</v>
      </c>
      <c r="E378" s="169" t="s">
        <v>764</v>
      </c>
      <c r="F378" s="170" t="s">
        <v>765</v>
      </c>
      <c r="G378" s="171" t="s">
        <v>169</v>
      </c>
      <c r="H378" s="172">
        <v>65</v>
      </c>
      <c r="I378" s="173"/>
      <c r="J378" s="174">
        <f t="shared" ref="J378:J393" si="65">ROUND(I378*H378,2)</f>
        <v>0</v>
      </c>
      <c r="K378" s="175"/>
      <c r="L378" s="36"/>
      <c r="M378" s="176" t="s">
        <v>1</v>
      </c>
      <c r="N378" s="177" t="s">
        <v>42</v>
      </c>
      <c r="O378" s="61"/>
      <c r="P378" s="178">
        <f t="shared" ref="P378:P393" si="66">O378*H378</f>
        <v>0</v>
      </c>
      <c r="Q378" s="178">
        <v>0</v>
      </c>
      <c r="R378" s="178">
        <f t="shared" ref="R378:R393" si="67">Q378*H378</f>
        <v>0</v>
      </c>
      <c r="S378" s="178">
        <v>0</v>
      </c>
      <c r="T378" s="179">
        <f t="shared" ref="T378:T393" si="68"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180" t="s">
        <v>170</v>
      </c>
      <c r="AT378" s="180" t="s">
        <v>166</v>
      </c>
      <c r="AU378" s="180" t="s">
        <v>176</v>
      </c>
      <c r="AY378" s="18" t="s">
        <v>164</v>
      </c>
      <c r="BE378" s="101">
        <f t="shared" ref="BE378:BE393" si="69">IF(N378="základná",J378,0)</f>
        <v>0</v>
      </c>
      <c r="BF378" s="101">
        <f t="shared" ref="BF378:BF393" si="70">IF(N378="znížená",J378,0)</f>
        <v>0</v>
      </c>
      <c r="BG378" s="101">
        <f t="shared" ref="BG378:BG393" si="71">IF(N378="zákl. prenesená",J378,0)</f>
        <v>0</v>
      </c>
      <c r="BH378" s="101">
        <f t="shared" ref="BH378:BH393" si="72">IF(N378="zníž. prenesená",J378,0)</f>
        <v>0</v>
      </c>
      <c r="BI378" s="101">
        <f t="shared" ref="BI378:BI393" si="73">IF(N378="nulová",J378,0)</f>
        <v>0</v>
      </c>
      <c r="BJ378" s="18" t="s">
        <v>143</v>
      </c>
      <c r="BK378" s="101">
        <f t="shared" ref="BK378:BK393" si="74">ROUND(I378*H378,2)</f>
        <v>0</v>
      </c>
      <c r="BL378" s="18" t="s">
        <v>170</v>
      </c>
      <c r="BM378" s="180" t="s">
        <v>766</v>
      </c>
    </row>
    <row r="379" spans="1:65" s="2" customFormat="1" ht="21.75" customHeight="1">
      <c r="A379" s="35"/>
      <c r="B379" s="136"/>
      <c r="C379" s="168" t="s">
        <v>767</v>
      </c>
      <c r="D379" s="168" t="s">
        <v>166</v>
      </c>
      <c r="E379" s="169" t="s">
        <v>768</v>
      </c>
      <c r="F379" s="170" t="s">
        <v>769</v>
      </c>
      <c r="G379" s="171" t="s">
        <v>169</v>
      </c>
      <c r="H379" s="172">
        <v>6</v>
      </c>
      <c r="I379" s="173"/>
      <c r="J379" s="174">
        <f t="shared" si="65"/>
        <v>0</v>
      </c>
      <c r="K379" s="175"/>
      <c r="L379" s="36"/>
      <c r="M379" s="176" t="s">
        <v>1</v>
      </c>
      <c r="N379" s="177" t="s">
        <v>42</v>
      </c>
      <c r="O379" s="61"/>
      <c r="P379" s="178">
        <f t="shared" si="66"/>
        <v>0</v>
      </c>
      <c r="Q379" s="178">
        <v>0</v>
      </c>
      <c r="R379" s="178">
        <f t="shared" si="67"/>
        <v>0</v>
      </c>
      <c r="S379" s="178">
        <v>0</v>
      </c>
      <c r="T379" s="179">
        <f t="shared" si="68"/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180" t="s">
        <v>170</v>
      </c>
      <c r="AT379" s="180" t="s">
        <v>166</v>
      </c>
      <c r="AU379" s="180" t="s">
        <v>176</v>
      </c>
      <c r="AY379" s="18" t="s">
        <v>164</v>
      </c>
      <c r="BE379" s="101">
        <f t="shared" si="69"/>
        <v>0</v>
      </c>
      <c r="BF379" s="101">
        <f t="shared" si="70"/>
        <v>0</v>
      </c>
      <c r="BG379" s="101">
        <f t="shared" si="71"/>
        <v>0</v>
      </c>
      <c r="BH379" s="101">
        <f t="shared" si="72"/>
        <v>0</v>
      </c>
      <c r="BI379" s="101">
        <f t="shared" si="73"/>
        <v>0</v>
      </c>
      <c r="BJ379" s="18" t="s">
        <v>143</v>
      </c>
      <c r="BK379" s="101">
        <f t="shared" si="74"/>
        <v>0</v>
      </c>
      <c r="BL379" s="18" t="s">
        <v>170</v>
      </c>
      <c r="BM379" s="180" t="s">
        <v>770</v>
      </c>
    </row>
    <row r="380" spans="1:65" s="2" customFormat="1" ht="21.75" customHeight="1">
      <c r="A380" s="35"/>
      <c r="B380" s="136"/>
      <c r="C380" s="168" t="s">
        <v>771</v>
      </c>
      <c r="D380" s="168" t="s">
        <v>166</v>
      </c>
      <c r="E380" s="169" t="s">
        <v>772</v>
      </c>
      <c r="F380" s="170" t="s">
        <v>773</v>
      </c>
      <c r="G380" s="171" t="s">
        <v>169</v>
      </c>
      <c r="H380" s="172">
        <v>41</v>
      </c>
      <c r="I380" s="173"/>
      <c r="J380" s="174">
        <f t="shared" si="65"/>
        <v>0</v>
      </c>
      <c r="K380" s="175"/>
      <c r="L380" s="36"/>
      <c r="M380" s="176" t="s">
        <v>1</v>
      </c>
      <c r="N380" s="177" t="s">
        <v>42</v>
      </c>
      <c r="O380" s="61"/>
      <c r="P380" s="178">
        <f t="shared" si="66"/>
        <v>0</v>
      </c>
      <c r="Q380" s="178">
        <v>0</v>
      </c>
      <c r="R380" s="178">
        <f t="shared" si="67"/>
        <v>0</v>
      </c>
      <c r="S380" s="178">
        <v>0</v>
      </c>
      <c r="T380" s="179">
        <f t="shared" si="68"/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180" t="s">
        <v>170</v>
      </c>
      <c r="AT380" s="180" t="s">
        <v>166</v>
      </c>
      <c r="AU380" s="180" t="s">
        <v>176</v>
      </c>
      <c r="AY380" s="18" t="s">
        <v>164</v>
      </c>
      <c r="BE380" s="101">
        <f t="shared" si="69"/>
        <v>0</v>
      </c>
      <c r="BF380" s="101">
        <f t="shared" si="70"/>
        <v>0</v>
      </c>
      <c r="BG380" s="101">
        <f t="shared" si="71"/>
        <v>0</v>
      </c>
      <c r="BH380" s="101">
        <f t="shared" si="72"/>
        <v>0</v>
      </c>
      <c r="BI380" s="101">
        <f t="shared" si="73"/>
        <v>0</v>
      </c>
      <c r="BJ380" s="18" t="s">
        <v>143</v>
      </c>
      <c r="BK380" s="101">
        <f t="shared" si="74"/>
        <v>0</v>
      </c>
      <c r="BL380" s="18" t="s">
        <v>170</v>
      </c>
      <c r="BM380" s="180" t="s">
        <v>774</v>
      </c>
    </row>
    <row r="381" spans="1:65" s="2" customFormat="1" ht="21.75" customHeight="1">
      <c r="A381" s="35"/>
      <c r="B381" s="136"/>
      <c r="C381" s="168" t="s">
        <v>775</v>
      </c>
      <c r="D381" s="168" t="s">
        <v>166</v>
      </c>
      <c r="E381" s="169" t="s">
        <v>776</v>
      </c>
      <c r="F381" s="170" t="s">
        <v>777</v>
      </c>
      <c r="G381" s="171" t="s">
        <v>169</v>
      </c>
      <c r="H381" s="172">
        <v>18</v>
      </c>
      <c r="I381" s="173"/>
      <c r="J381" s="174">
        <f t="shared" si="65"/>
        <v>0</v>
      </c>
      <c r="K381" s="175"/>
      <c r="L381" s="36"/>
      <c r="M381" s="176" t="s">
        <v>1</v>
      </c>
      <c r="N381" s="177" t="s">
        <v>42</v>
      </c>
      <c r="O381" s="61"/>
      <c r="P381" s="178">
        <f t="shared" si="66"/>
        <v>0</v>
      </c>
      <c r="Q381" s="178">
        <v>0</v>
      </c>
      <c r="R381" s="178">
        <f t="shared" si="67"/>
        <v>0</v>
      </c>
      <c r="S381" s="178">
        <v>0</v>
      </c>
      <c r="T381" s="179">
        <f t="shared" si="68"/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180" t="s">
        <v>170</v>
      </c>
      <c r="AT381" s="180" t="s">
        <v>166</v>
      </c>
      <c r="AU381" s="180" t="s">
        <v>176</v>
      </c>
      <c r="AY381" s="18" t="s">
        <v>164</v>
      </c>
      <c r="BE381" s="101">
        <f t="shared" si="69"/>
        <v>0</v>
      </c>
      <c r="BF381" s="101">
        <f t="shared" si="70"/>
        <v>0</v>
      </c>
      <c r="BG381" s="101">
        <f t="shared" si="71"/>
        <v>0</v>
      </c>
      <c r="BH381" s="101">
        <f t="shared" si="72"/>
        <v>0</v>
      </c>
      <c r="BI381" s="101">
        <f t="shared" si="73"/>
        <v>0</v>
      </c>
      <c r="BJ381" s="18" t="s">
        <v>143</v>
      </c>
      <c r="BK381" s="101">
        <f t="shared" si="74"/>
        <v>0</v>
      </c>
      <c r="BL381" s="18" t="s">
        <v>170</v>
      </c>
      <c r="BM381" s="180" t="s">
        <v>778</v>
      </c>
    </row>
    <row r="382" spans="1:65" s="2" customFormat="1" ht="21.75" customHeight="1">
      <c r="A382" s="35"/>
      <c r="B382" s="136"/>
      <c r="C382" s="168" t="s">
        <v>779</v>
      </c>
      <c r="D382" s="168" t="s">
        <v>166</v>
      </c>
      <c r="E382" s="169" t="s">
        <v>780</v>
      </c>
      <c r="F382" s="170" t="s">
        <v>781</v>
      </c>
      <c r="G382" s="171" t="s">
        <v>169</v>
      </c>
      <c r="H382" s="172">
        <v>59</v>
      </c>
      <c r="I382" s="173"/>
      <c r="J382" s="174">
        <f t="shared" si="65"/>
        <v>0</v>
      </c>
      <c r="K382" s="175"/>
      <c r="L382" s="36"/>
      <c r="M382" s="176" t="s">
        <v>1</v>
      </c>
      <c r="N382" s="177" t="s">
        <v>42</v>
      </c>
      <c r="O382" s="61"/>
      <c r="P382" s="178">
        <f t="shared" si="66"/>
        <v>0</v>
      </c>
      <c r="Q382" s="178">
        <v>0</v>
      </c>
      <c r="R382" s="178">
        <f t="shared" si="67"/>
        <v>0</v>
      </c>
      <c r="S382" s="178">
        <v>0</v>
      </c>
      <c r="T382" s="179">
        <f t="shared" si="68"/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180" t="s">
        <v>170</v>
      </c>
      <c r="AT382" s="180" t="s">
        <v>166</v>
      </c>
      <c r="AU382" s="180" t="s">
        <v>176</v>
      </c>
      <c r="AY382" s="18" t="s">
        <v>164</v>
      </c>
      <c r="BE382" s="101">
        <f t="shared" si="69"/>
        <v>0</v>
      </c>
      <c r="BF382" s="101">
        <f t="shared" si="70"/>
        <v>0</v>
      </c>
      <c r="BG382" s="101">
        <f t="shared" si="71"/>
        <v>0</v>
      </c>
      <c r="BH382" s="101">
        <f t="shared" si="72"/>
        <v>0</v>
      </c>
      <c r="BI382" s="101">
        <f t="shared" si="73"/>
        <v>0</v>
      </c>
      <c r="BJ382" s="18" t="s">
        <v>143</v>
      </c>
      <c r="BK382" s="101">
        <f t="shared" si="74"/>
        <v>0</v>
      </c>
      <c r="BL382" s="18" t="s">
        <v>170</v>
      </c>
      <c r="BM382" s="180" t="s">
        <v>782</v>
      </c>
    </row>
    <row r="383" spans="1:65" s="2" customFormat="1" ht="21.75" customHeight="1">
      <c r="A383" s="35"/>
      <c r="B383" s="136"/>
      <c r="C383" s="168" t="s">
        <v>783</v>
      </c>
      <c r="D383" s="168" t="s">
        <v>166</v>
      </c>
      <c r="E383" s="169" t="s">
        <v>784</v>
      </c>
      <c r="F383" s="170" t="s">
        <v>785</v>
      </c>
      <c r="G383" s="171" t="s">
        <v>169</v>
      </c>
      <c r="H383" s="172">
        <v>7</v>
      </c>
      <c r="I383" s="173"/>
      <c r="J383" s="174">
        <f t="shared" si="65"/>
        <v>0</v>
      </c>
      <c r="K383" s="175"/>
      <c r="L383" s="36"/>
      <c r="M383" s="176" t="s">
        <v>1</v>
      </c>
      <c r="N383" s="177" t="s">
        <v>42</v>
      </c>
      <c r="O383" s="61"/>
      <c r="P383" s="178">
        <f t="shared" si="66"/>
        <v>0</v>
      </c>
      <c r="Q383" s="178">
        <v>0</v>
      </c>
      <c r="R383" s="178">
        <f t="shared" si="67"/>
        <v>0</v>
      </c>
      <c r="S383" s="178">
        <v>0</v>
      </c>
      <c r="T383" s="179">
        <f t="shared" si="68"/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80" t="s">
        <v>170</v>
      </c>
      <c r="AT383" s="180" t="s">
        <v>166</v>
      </c>
      <c r="AU383" s="180" t="s">
        <v>176</v>
      </c>
      <c r="AY383" s="18" t="s">
        <v>164</v>
      </c>
      <c r="BE383" s="101">
        <f t="shared" si="69"/>
        <v>0</v>
      </c>
      <c r="BF383" s="101">
        <f t="shared" si="70"/>
        <v>0</v>
      </c>
      <c r="BG383" s="101">
        <f t="shared" si="71"/>
        <v>0</v>
      </c>
      <c r="BH383" s="101">
        <f t="shared" si="72"/>
        <v>0</v>
      </c>
      <c r="BI383" s="101">
        <f t="shared" si="73"/>
        <v>0</v>
      </c>
      <c r="BJ383" s="18" t="s">
        <v>143</v>
      </c>
      <c r="BK383" s="101">
        <f t="shared" si="74"/>
        <v>0</v>
      </c>
      <c r="BL383" s="18" t="s">
        <v>170</v>
      </c>
      <c r="BM383" s="180" t="s">
        <v>786</v>
      </c>
    </row>
    <row r="384" spans="1:65" s="2" customFormat="1" ht="21.75" customHeight="1">
      <c r="A384" s="35"/>
      <c r="B384" s="136"/>
      <c r="C384" s="168" t="s">
        <v>787</v>
      </c>
      <c r="D384" s="168" t="s">
        <v>166</v>
      </c>
      <c r="E384" s="169" t="s">
        <v>788</v>
      </c>
      <c r="F384" s="170" t="s">
        <v>789</v>
      </c>
      <c r="G384" s="171" t="s">
        <v>169</v>
      </c>
      <c r="H384" s="172">
        <v>37</v>
      </c>
      <c r="I384" s="173"/>
      <c r="J384" s="174">
        <f t="shared" si="65"/>
        <v>0</v>
      </c>
      <c r="K384" s="175"/>
      <c r="L384" s="36"/>
      <c r="M384" s="176" t="s">
        <v>1</v>
      </c>
      <c r="N384" s="177" t="s">
        <v>42</v>
      </c>
      <c r="O384" s="61"/>
      <c r="P384" s="178">
        <f t="shared" si="66"/>
        <v>0</v>
      </c>
      <c r="Q384" s="178">
        <v>0</v>
      </c>
      <c r="R384" s="178">
        <f t="shared" si="67"/>
        <v>0</v>
      </c>
      <c r="S384" s="178">
        <v>0</v>
      </c>
      <c r="T384" s="179">
        <f t="shared" si="68"/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180" t="s">
        <v>170</v>
      </c>
      <c r="AT384" s="180" t="s">
        <v>166</v>
      </c>
      <c r="AU384" s="180" t="s">
        <v>176</v>
      </c>
      <c r="AY384" s="18" t="s">
        <v>164</v>
      </c>
      <c r="BE384" s="101">
        <f t="shared" si="69"/>
        <v>0</v>
      </c>
      <c r="BF384" s="101">
        <f t="shared" si="70"/>
        <v>0</v>
      </c>
      <c r="BG384" s="101">
        <f t="shared" si="71"/>
        <v>0</v>
      </c>
      <c r="BH384" s="101">
        <f t="shared" si="72"/>
        <v>0</v>
      </c>
      <c r="BI384" s="101">
        <f t="shared" si="73"/>
        <v>0</v>
      </c>
      <c r="BJ384" s="18" t="s">
        <v>143</v>
      </c>
      <c r="BK384" s="101">
        <f t="shared" si="74"/>
        <v>0</v>
      </c>
      <c r="BL384" s="18" t="s">
        <v>170</v>
      </c>
      <c r="BM384" s="180" t="s">
        <v>790</v>
      </c>
    </row>
    <row r="385" spans="1:65" s="2" customFormat="1" ht="16.5" customHeight="1">
      <c r="A385" s="35"/>
      <c r="B385" s="136"/>
      <c r="C385" s="168" t="s">
        <v>791</v>
      </c>
      <c r="D385" s="168" t="s">
        <v>166</v>
      </c>
      <c r="E385" s="169" t="s">
        <v>792</v>
      </c>
      <c r="F385" s="170" t="s">
        <v>793</v>
      </c>
      <c r="G385" s="171" t="s">
        <v>169</v>
      </c>
      <c r="H385" s="172">
        <v>65</v>
      </c>
      <c r="I385" s="173"/>
      <c r="J385" s="174">
        <f t="shared" si="65"/>
        <v>0</v>
      </c>
      <c r="K385" s="175"/>
      <c r="L385" s="36"/>
      <c r="M385" s="176" t="s">
        <v>1</v>
      </c>
      <c r="N385" s="177" t="s">
        <v>42</v>
      </c>
      <c r="O385" s="61"/>
      <c r="P385" s="178">
        <f t="shared" si="66"/>
        <v>0</v>
      </c>
      <c r="Q385" s="178">
        <v>0</v>
      </c>
      <c r="R385" s="178">
        <f t="shared" si="67"/>
        <v>0</v>
      </c>
      <c r="S385" s="178">
        <v>0</v>
      </c>
      <c r="T385" s="179">
        <f t="shared" si="68"/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180" t="s">
        <v>170</v>
      </c>
      <c r="AT385" s="180" t="s">
        <v>166</v>
      </c>
      <c r="AU385" s="180" t="s">
        <v>176</v>
      </c>
      <c r="AY385" s="18" t="s">
        <v>164</v>
      </c>
      <c r="BE385" s="101">
        <f t="shared" si="69"/>
        <v>0</v>
      </c>
      <c r="BF385" s="101">
        <f t="shared" si="70"/>
        <v>0</v>
      </c>
      <c r="BG385" s="101">
        <f t="shared" si="71"/>
        <v>0</v>
      </c>
      <c r="BH385" s="101">
        <f t="shared" si="72"/>
        <v>0</v>
      </c>
      <c r="BI385" s="101">
        <f t="shared" si="73"/>
        <v>0</v>
      </c>
      <c r="BJ385" s="18" t="s">
        <v>143</v>
      </c>
      <c r="BK385" s="101">
        <f t="shared" si="74"/>
        <v>0</v>
      </c>
      <c r="BL385" s="18" t="s">
        <v>170</v>
      </c>
      <c r="BM385" s="180" t="s">
        <v>794</v>
      </c>
    </row>
    <row r="386" spans="1:65" s="2" customFormat="1" ht="16.5" customHeight="1">
      <c r="A386" s="35"/>
      <c r="B386" s="136"/>
      <c r="C386" s="168" t="s">
        <v>795</v>
      </c>
      <c r="D386" s="168" t="s">
        <v>166</v>
      </c>
      <c r="E386" s="169" t="s">
        <v>796</v>
      </c>
      <c r="F386" s="170" t="s">
        <v>797</v>
      </c>
      <c r="G386" s="171" t="s">
        <v>169</v>
      </c>
      <c r="H386" s="172">
        <v>165</v>
      </c>
      <c r="I386" s="173"/>
      <c r="J386" s="174">
        <f t="shared" si="65"/>
        <v>0</v>
      </c>
      <c r="K386" s="175"/>
      <c r="L386" s="36"/>
      <c r="M386" s="176" t="s">
        <v>1</v>
      </c>
      <c r="N386" s="177" t="s">
        <v>42</v>
      </c>
      <c r="O386" s="61"/>
      <c r="P386" s="178">
        <f t="shared" si="66"/>
        <v>0</v>
      </c>
      <c r="Q386" s="178">
        <v>0</v>
      </c>
      <c r="R386" s="178">
        <f t="shared" si="67"/>
        <v>0</v>
      </c>
      <c r="S386" s="178">
        <v>0</v>
      </c>
      <c r="T386" s="179">
        <f t="shared" si="68"/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180" t="s">
        <v>170</v>
      </c>
      <c r="AT386" s="180" t="s">
        <v>166</v>
      </c>
      <c r="AU386" s="180" t="s">
        <v>176</v>
      </c>
      <c r="AY386" s="18" t="s">
        <v>164</v>
      </c>
      <c r="BE386" s="101">
        <f t="shared" si="69"/>
        <v>0</v>
      </c>
      <c r="BF386" s="101">
        <f t="shared" si="70"/>
        <v>0</v>
      </c>
      <c r="BG386" s="101">
        <f t="shared" si="71"/>
        <v>0</v>
      </c>
      <c r="BH386" s="101">
        <f t="shared" si="72"/>
        <v>0</v>
      </c>
      <c r="BI386" s="101">
        <f t="shared" si="73"/>
        <v>0</v>
      </c>
      <c r="BJ386" s="18" t="s">
        <v>143</v>
      </c>
      <c r="BK386" s="101">
        <f t="shared" si="74"/>
        <v>0</v>
      </c>
      <c r="BL386" s="18" t="s">
        <v>170</v>
      </c>
      <c r="BM386" s="180" t="s">
        <v>798</v>
      </c>
    </row>
    <row r="387" spans="1:65" s="2" customFormat="1" ht="16.5" customHeight="1">
      <c r="A387" s="35"/>
      <c r="B387" s="136"/>
      <c r="C387" s="168" t="s">
        <v>799</v>
      </c>
      <c r="D387" s="168" t="s">
        <v>166</v>
      </c>
      <c r="E387" s="169" t="s">
        <v>800</v>
      </c>
      <c r="F387" s="170" t="s">
        <v>801</v>
      </c>
      <c r="G387" s="171" t="s">
        <v>169</v>
      </c>
      <c r="H387" s="172">
        <v>35</v>
      </c>
      <c r="I387" s="173"/>
      <c r="J387" s="174">
        <f t="shared" si="65"/>
        <v>0</v>
      </c>
      <c r="K387" s="175"/>
      <c r="L387" s="36"/>
      <c r="M387" s="176" t="s">
        <v>1</v>
      </c>
      <c r="N387" s="177" t="s">
        <v>42</v>
      </c>
      <c r="O387" s="61"/>
      <c r="P387" s="178">
        <f t="shared" si="66"/>
        <v>0</v>
      </c>
      <c r="Q387" s="178">
        <v>0</v>
      </c>
      <c r="R387" s="178">
        <f t="shared" si="67"/>
        <v>0</v>
      </c>
      <c r="S387" s="178">
        <v>0</v>
      </c>
      <c r="T387" s="179">
        <f t="shared" si="68"/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180" t="s">
        <v>170</v>
      </c>
      <c r="AT387" s="180" t="s">
        <v>166</v>
      </c>
      <c r="AU387" s="180" t="s">
        <v>176</v>
      </c>
      <c r="AY387" s="18" t="s">
        <v>164</v>
      </c>
      <c r="BE387" s="101">
        <f t="shared" si="69"/>
        <v>0</v>
      </c>
      <c r="BF387" s="101">
        <f t="shared" si="70"/>
        <v>0</v>
      </c>
      <c r="BG387" s="101">
        <f t="shared" si="71"/>
        <v>0</v>
      </c>
      <c r="BH387" s="101">
        <f t="shared" si="72"/>
        <v>0</v>
      </c>
      <c r="BI387" s="101">
        <f t="shared" si="73"/>
        <v>0</v>
      </c>
      <c r="BJ387" s="18" t="s">
        <v>143</v>
      </c>
      <c r="BK387" s="101">
        <f t="shared" si="74"/>
        <v>0</v>
      </c>
      <c r="BL387" s="18" t="s">
        <v>170</v>
      </c>
      <c r="BM387" s="180" t="s">
        <v>802</v>
      </c>
    </row>
    <row r="388" spans="1:65" s="2" customFormat="1" ht="16.5" customHeight="1">
      <c r="A388" s="35"/>
      <c r="B388" s="136"/>
      <c r="C388" s="168" t="s">
        <v>803</v>
      </c>
      <c r="D388" s="168" t="s">
        <v>166</v>
      </c>
      <c r="E388" s="169" t="s">
        <v>804</v>
      </c>
      <c r="F388" s="170" t="s">
        <v>805</v>
      </c>
      <c r="G388" s="171" t="s">
        <v>169</v>
      </c>
      <c r="H388" s="172">
        <v>10</v>
      </c>
      <c r="I388" s="173"/>
      <c r="J388" s="174">
        <f t="shared" si="65"/>
        <v>0</v>
      </c>
      <c r="K388" s="175"/>
      <c r="L388" s="36"/>
      <c r="M388" s="176" t="s">
        <v>1</v>
      </c>
      <c r="N388" s="177" t="s">
        <v>42</v>
      </c>
      <c r="O388" s="61"/>
      <c r="P388" s="178">
        <f t="shared" si="66"/>
        <v>0</v>
      </c>
      <c r="Q388" s="178">
        <v>0</v>
      </c>
      <c r="R388" s="178">
        <f t="shared" si="67"/>
        <v>0</v>
      </c>
      <c r="S388" s="178">
        <v>0</v>
      </c>
      <c r="T388" s="179">
        <f t="shared" si="68"/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80" t="s">
        <v>170</v>
      </c>
      <c r="AT388" s="180" t="s">
        <v>166</v>
      </c>
      <c r="AU388" s="180" t="s">
        <v>176</v>
      </c>
      <c r="AY388" s="18" t="s">
        <v>164</v>
      </c>
      <c r="BE388" s="101">
        <f t="shared" si="69"/>
        <v>0</v>
      </c>
      <c r="BF388" s="101">
        <f t="shared" si="70"/>
        <v>0</v>
      </c>
      <c r="BG388" s="101">
        <f t="shared" si="71"/>
        <v>0</v>
      </c>
      <c r="BH388" s="101">
        <f t="shared" si="72"/>
        <v>0</v>
      </c>
      <c r="BI388" s="101">
        <f t="shared" si="73"/>
        <v>0</v>
      </c>
      <c r="BJ388" s="18" t="s">
        <v>143</v>
      </c>
      <c r="BK388" s="101">
        <f t="shared" si="74"/>
        <v>0</v>
      </c>
      <c r="BL388" s="18" t="s">
        <v>170</v>
      </c>
      <c r="BM388" s="180" t="s">
        <v>806</v>
      </c>
    </row>
    <row r="389" spans="1:65" s="2" customFormat="1" ht="16.5" customHeight="1">
      <c r="A389" s="35"/>
      <c r="B389" s="136"/>
      <c r="C389" s="168" t="s">
        <v>807</v>
      </c>
      <c r="D389" s="168" t="s">
        <v>166</v>
      </c>
      <c r="E389" s="169" t="s">
        <v>808</v>
      </c>
      <c r="F389" s="170" t="s">
        <v>809</v>
      </c>
      <c r="G389" s="171" t="s">
        <v>169</v>
      </c>
      <c r="H389" s="172">
        <v>10</v>
      </c>
      <c r="I389" s="173"/>
      <c r="J389" s="174">
        <f t="shared" si="65"/>
        <v>0</v>
      </c>
      <c r="K389" s="175"/>
      <c r="L389" s="36"/>
      <c r="M389" s="176" t="s">
        <v>1</v>
      </c>
      <c r="N389" s="177" t="s">
        <v>42</v>
      </c>
      <c r="O389" s="61"/>
      <c r="P389" s="178">
        <f t="shared" si="66"/>
        <v>0</v>
      </c>
      <c r="Q389" s="178">
        <v>0</v>
      </c>
      <c r="R389" s="178">
        <f t="shared" si="67"/>
        <v>0</v>
      </c>
      <c r="S389" s="178">
        <v>0</v>
      </c>
      <c r="T389" s="179">
        <f t="shared" si="68"/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180" t="s">
        <v>170</v>
      </c>
      <c r="AT389" s="180" t="s">
        <v>166</v>
      </c>
      <c r="AU389" s="180" t="s">
        <v>176</v>
      </c>
      <c r="AY389" s="18" t="s">
        <v>164</v>
      </c>
      <c r="BE389" s="101">
        <f t="shared" si="69"/>
        <v>0</v>
      </c>
      <c r="BF389" s="101">
        <f t="shared" si="70"/>
        <v>0</v>
      </c>
      <c r="BG389" s="101">
        <f t="shared" si="71"/>
        <v>0</v>
      </c>
      <c r="BH389" s="101">
        <f t="shared" si="72"/>
        <v>0</v>
      </c>
      <c r="BI389" s="101">
        <f t="shared" si="73"/>
        <v>0</v>
      </c>
      <c r="BJ389" s="18" t="s">
        <v>143</v>
      </c>
      <c r="BK389" s="101">
        <f t="shared" si="74"/>
        <v>0</v>
      </c>
      <c r="BL389" s="18" t="s">
        <v>170</v>
      </c>
      <c r="BM389" s="180" t="s">
        <v>810</v>
      </c>
    </row>
    <row r="390" spans="1:65" s="2" customFormat="1" ht="16.5" customHeight="1">
      <c r="A390" s="35"/>
      <c r="B390" s="136"/>
      <c r="C390" s="168" t="s">
        <v>811</v>
      </c>
      <c r="D390" s="168" t="s">
        <v>166</v>
      </c>
      <c r="E390" s="169" t="s">
        <v>812</v>
      </c>
      <c r="F390" s="170" t="s">
        <v>813</v>
      </c>
      <c r="G390" s="171" t="s">
        <v>169</v>
      </c>
      <c r="H390" s="172">
        <v>4</v>
      </c>
      <c r="I390" s="173"/>
      <c r="J390" s="174">
        <f t="shared" si="65"/>
        <v>0</v>
      </c>
      <c r="K390" s="175"/>
      <c r="L390" s="36"/>
      <c r="M390" s="176" t="s">
        <v>1</v>
      </c>
      <c r="N390" s="177" t="s">
        <v>42</v>
      </c>
      <c r="O390" s="61"/>
      <c r="P390" s="178">
        <f t="shared" si="66"/>
        <v>0</v>
      </c>
      <c r="Q390" s="178">
        <v>0</v>
      </c>
      <c r="R390" s="178">
        <f t="shared" si="67"/>
        <v>0</v>
      </c>
      <c r="S390" s="178">
        <v>0</v>
      </c>
      <c r="T390" s="179">
        <f t="shared" si="68"/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180" t="s">
        <v>170</v>
      </c>
      <c r="AT390" s="180" t="s">
        <v>166</v>
      </c>
      <c r="AU390" s="180" t="s">
        <v>176</v>
      </c>
      <c r="AY390" s="18" t="s">
        <v>164</v>
      </c>
      <c r="BE390" s="101">
        <f t="shared" si="69"/>
        <v>0</v>
      </c>
      <c r="BF390" s="101">
        <f t="shared" si="70"/>
        <v>0</v>
      </c>
      <c r="BG390" s="101">
        <f t="shared" si="71"/>
        <v>0</v>
      </c>
      <c r="BH390" s="101">
        <f t="shared" si="72"/>
        <v>0</v>
      </c>
      <c r="BI390" s="101">
        <f t="shared" si="73"/>
        <v>0</v>
      </c>
      <c r="BJ390" s="18" t="s">
        <v>143</v>
      </c>
      <c r="BK390" s="101">
        <f t="shared" si="74"/>
        <v>0</v>
      </c>
      <c r="BL390" s="18" t="s">
        <v>170</v>
      </c>
      <c r="BM390" s="180" t="s">
        <v>814</v>
      </c>
    </row>
    <row r="391" spans="1:65" s="2" customFormat="1" ht="16.5" customHeight="1">
      <c r="A391" s="35"/>
      <c r="B391" s="136"/>
      <c r="C391" s="168" t="s">
        <v>815</v>
      </c>
      <c r="D391" s="168" t="s">
        <v>166</v>
      </c>
      <c r="E391" s="169" t="s">
        <v>816</v>
      </c>
      <c r="F391" s="170" t="s">
        <v>817</v>
      </c>
      <c r="G391" s="171" t="s">
        <v>169</v>
      </c>
      <c r="H391" s="172">
        <v>25</v>
      </c>
      <c r="I391" s="173"/>
      <c r="J391" s="174">
        <f t="shared" si="65"/>
        <v>0</v>
      </c>
      <c r="K391" s="175"/>
      <c r="L391" s="36"/>
      <c r="M391" s="176" t="s">
        <v>1</v>
      </c>
      <c r="N391" s="177" t="s">
        <v>42</v>
      </c>
      <c r="O391" s="61"/>
      <c r="P391" s="178">
        <f t="shared" si="66"/>
        <v>0</v>
      </c>
      <c r="Q391" s="178">
        <v>0</v>
      </c>
      <c r="R391" s="178">
        <f t="shared" si="67"/>
        <v>0</v>
      </c>
      <c r="S391" s="178">
        <v>0</v>
      </c>
      <c r="T391" s="179">
        <f t="shared" si="68"/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80" t="s">
        <v>170</v>
      </c>
      <c r="AT391" s="180" t="s">
        <v>166</v>
      </c>
      <c r="AU391" s="180" t="s">
        <v>176</v>
      </c>
      <c r="AY391" s="18" t="s">
        <v>164</v>
      </c>
      <c r="BE391" s="101">
        <f t="shared" si="69"/>
        <v>0</v>
      </c>
      <c r="BF391" s="101">
        <f t="shared" si="70"/>
        <v>0</v>
      </c>
      <c r="BG391" s="101">
        <f t="shared" si="71"/>
        <v>0</v>
      </c>
      <c r="BH391" s="101">
        <f t="shared" si="72"/>
        <v>0</v>
      </c>
      <c r="BI391" s="101">
        <f t="shared" si="73"/>
        <v>0</v>
      </c>
      <c r="BJ391" s="18" t="s">
        <v>143</v>
      </c>
      <c r="BK391" s="101">
        <f t="shared" si="74"/>
        <v>0</v>
      </c>
      <c r="BL391" s="18" t="s">
        <v>170</v>
      </c>
      <c r="BM391" s="180" t="s">
        <v>818</v>
      </c>
    </row>
    <row r="392" spans="1:65" s="2" customFormat="1" ht="16.5" customHeight="1">
      <c r="A392" s="35"/>
      <c r="B392" s="136"/>
      <c r="C392" s="168" t="s">
        <v>819</v>
      </c>
      <c r="D392" s="168" t="s">
        <v>166</v>
      </c>
      <c r="E392" s="169" t="s">
        <v>820</v>
      </c>
      <c r="F392" s="170" t="s">
        <v>821</v>
      </c>
      <c r="G392" s="171" t="s">
        <v>169</v>
      </c>
      <c r="H392" s="172">
        <v>100</v>
      </c>
      <c r="I392" s="173"/>
      <c r="J392" s="174">
        <f t="shared" si="65"/>
        <v>0</v>
      </c>
      <c r="K392" s="175"/>
      <c r="L392" s="36"/>
      <c r="M392" s="176" t="s">
        <v>1</v>
      </c>
      <c r="N392" s="177" t="s">
        <v>42</v>
      </c>
      <c r="O392" s="61"/>
      <c r="P392" s="178">
        <f t="shared" si="66"/>
        <v>0</v>
      </c>
      <c r="Q392" s="178">
        <v>0</v>
      </c>
      <c r="R392" s="178">
        <f t="shared" si="67"/>
        <v>0</v>
      </c>
      <c r="S392" s="178">
        <v>0</v>
      </c>
      <c r="T392" s="179">
        <f t="shared" si="68"/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80" t="s">
        <v>170</v>
      </c>
      <c r="AT392" s="180" t="s">
        <v>166</v>
      </c>
      <c r="AU392" s="180" t="s">
        <v>176</v>
      </c>
      <c r="AY392" s="18" t="s">
        <v>164</v>
      </c>
      <c r="BE392" s="101">
        <f t="shared" si="69"/>
        <v>0</v>
      </c>
      <c r="BF392" s="101">
        <f t="shared" si="70"/>
        <v>0</v>
      </c>
      <c r="BG392" s="101">
        <f t="shared" si="71"/>
        <v>0</v>
      </c>
      <c r="BH392" s="101">
        <f t="shared" si="72"/>
        <v>0</v>
      </c>
      <c r="BI392" s="101">
        <f t="shared" si="73"/>
        <v>0</v>
      </c>
      <c r="BJ392" s="18" t="s">
        <v>143</v>
      </c>
      <c r="BK392" s="101">
        <f t="shared" si="74"/>
        <v>0</v>
      </c>
      <c r="BL392" s="18" t="s">
        <v>170</v>
      </c>
      <c r="BM392" s="180" t="s">
        <v>822</v>
      </c>
    </row>
    <row r="393" spans="1:65" s="2" customFormat="1" ht="16.5" customHeight="1">
      <c r="A393" s="35"/>
      <c r="B393" s="136"/>
      <c r="C393" s="168" t="s">
        <v>823</v>
      </c>
      <c r="D393" s="168" t="s">
        <v>166</v>
      </c>
      <c r="E393" s="169" t="s">
        <v>824</v>
      </c>
      <c r="F393" s="170" t="s">
        <v>825</v>
      </c>
      <c r="G393" s="171" t="s">
        <v>169</v>
      </c>
      <c r="H393" s="172">
        <v>15</v>
      </c>
      <c r="I393" s="173"/>
      <c r="J393" s="174">
        <f t="shared" si="65"/>
        <v>0</v>
      </c>
      <c r="K393" s="175"/>
      <c r="L393" s="36"/>
      <c r="M393" s="176" t="s">
        <v>1</v>
      </c>
      <c r="N393" s="177" t="s">
        <v>42</v>
      </c>
      <c r="O393" s="61"/>
      <c r="P393" s="178">
        <f t="shared" si="66"/>
        <v>0</v>
      </c>
      <c r="Q393" s="178">
        <v>0</v>
      </c>
      <c r="R393" s="178">
        <f t="shared" si="67"/>
        <v>0</v>
      </c>
      <c r="S393" s="178">
        <v>0</v>
      </c>
      <c r="T393" s="179">
        <f t="shared" si="68"/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180" t="s">
        <v>170</v>
      </c>
      <c r="AT393" s="180" t="s">
        <v>166</v>
      </c>
      <c r="AU393" s="180" t="s">
        <v>176</v>
      </c>
      <c r="AY393" s="18" t="s">
        <v>164</v>
      </c>
      <c r="BE393" s="101">
        <f t="shared" si="69"/>
        <v>0</v>
      </c>
      <c r="BF393" s="101">
        <f t="shared" si="70"/>
        <v>0</v>
      </c>
      <c r="BG393" s="101">
        <f t="shared" si="71"/>
        <v>0</v>
      </c>
      <c r="BH393" s="101">
        <f t="shared" si="72"/>
        <v>0</v>
      </c>
      <c r="BI393" s="101">
        <f t="shared" si="73"/>
        <v>0</v>
      </c>
      <c r="BJ393" s="18" t="s">
        <v>143</v>
      </c>
      <c r="BK393" s="101">
        <f t="shared" si="74"/>
        <v>0</v>
      </c>
      <c r="BL393" s="18" t="s">
        <v>170</v>
      </c>
      <c r="BM393" s="180" t="s">
        <v>826</v>
      </c>
    </row>
    <row r="394" spans="1:65" s="12" customFormat="1" ht="20.75" customHeight="1">
      <c r="B394" s="155"/>
      <c r="D394" s="156" t="s">
        <v>75</v>
      </c>
      <c r="E394" s="166" t="s">
        <v>827</v>
      </c>
      <c r="F394" s="166" t="s">
        <v>828</v>
      </c>
      <c r="I394" s="158"/>
      <c r="J394" s="167">
        <f>BK394</f>
        <v>0</v>
      </c>
      <c r="L394" s="155"/>
      <c r="M394" s="160"/>
      <c r="N394" s="161"/>
      <c r="O394" s="161"/>
      <c r="P394" s="162">
        <f>SUM(P395:P402)</f>
        <v>0</v>
      </c>
      <c r="Q394" s="161"/>
      <c r="R394" s="162">
        <f>SUM(R395:R402)</f>
        <v>0</v>
      </c>
      <c r="S394" s="161"/>
      <c r="T394" s="163">
        <f>SUM(T395:T402)</f>
        <v>0</v>
      </c>
      <c r="AR394" s="156" t="s">
        <v>84</v>
      </c>
      <c r="AT394" s="164" t="s">
        <v>75</v>
      </c>
      <c r="AU394" s="164" t="s">
        <v>143</v>
      </c>
      <c r="AY394" s="156" t="s">
        <v>164</v>
      </c>
      <c r="BK394" s="165">
        <f>SUM(BK395:BK402)</f>
        <v>0</v>
      </c>
    </row>
    <row r="395" spans="1:65" s="2" customFormat="1" ht="21.75" customHeight="1">
      <c r="A395" s="35"/>
      <c r="B395" s="136"/>
      <c r="C395" s="168" t="s">
        <v>829</v>
      </c>
      <c r="D395" s="168" t="s">
        <v>166</v>
      </c>
      <c r="E395" s="169" t="s">
        <v>830</v>
      </c>
      <c r="F395" s="170" t="s">
        <v>831</v>
      </c>
      <c r="G395" s="171" t="s">
        <v>640</v>
      </c>
      <c r="H395" s="172">
        <v>2</v>
      </c>
      <c r="I395" s="173"/>
      <c r="J395" s="174">
        <f t="shared" ref="J395:J402" si="75">ROUND(I395*H395,2)</f>
        <v>0</v>
      </c>
      <c r="K395" s="175"/>
      <c r="L395" s="36"/>
      <c r="M395" s="176" t="s">
        <v>1</v>
      </c>
      <c r="N395" s="177" t="s">
        <v>42</v>
      </c>
      <c r="O395" s="61"/>
      <c r="P395" s="178">
        <f t="shared" ref="P395:P402" si="76">O395*H395</f>
        <v>0</v>
      </c>
      <c r="Q395" s="178">
        <v>0</v>
      </c>
      <c r="R395" s="178">
        <f t="shared" ref="R395:R402" si="77">Q395*H395</f>
        <v>0</v>
      </c>
      <c r="S395" s="178">
        <v>0</v>
      </c>
      <c r="T395" s="179">
        <f t="shared" ref="T395:T402" si="78"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180" t="s">
        <v>170</v>
      </c>
      <c r="AT395" s="180" t="s">
        <v>166</v>
      </c>
      <c r="AU395" s="180" t="s">
        <v>176</v>
      </c>
      <c r="AY395" s="18" t="s">
        <v>164</v>
      </c>
      <c r="BE395" s="101">
        <f t="shared" ref="BE395:BE402" si="79">IF(N395="základná",J395,0)</f>
        <v>0</v>
      </c>
      <c r="BF395" s="101">
        <f t="shared" ref="BF395:BF402" si="80">IF(N395="znížená",J395,0)</f>
        <v>0</v>
      </c>
      <c r="BG395" s="101">
        <f t="shared" ref="BG395:BG402" si="81">IF(N395="zákl. prenesená",J395,0)</f>
        <v>0</v>
      </c>
      <c r="BH395" s="101">
        <f t="shared" ref="BH395:BH402" si="82">IF(N395="zníž. prenesená",J395,0)</f>
        <v>0</v>
      </c>
      <c r="BI395" s="101">
        <f t="shared" ref="BI395:BI402" si="83">IF(N395="nulová",J395,0)</f>
        <v>0</v>
      </c>
      <c r="BJ395" s="18" t="s">
        <v>143</v>
      </c>
      <c r="BK395" s="101">
        <f t="shared" ref="BK395:BK402" si="84">ROUND(I395*H395,2)</f>
        <v>0</v>
      </c>
      <c r="BL395" s="18" t="s">
        <v>170</v>
      </c>
      <c r="BM395" s="180" t="s">
        <v>832</v>
      </c>
    </row>
    <row r="396" spans="1:65" s="2" customFormat="1" ht="16.5" customHeight="1">
      <c r="A396" s="35"/>
      <c r="B396" s="136"/>
      <c r="C396" s="168" t="s">
        <v>833</v>
      </c>
      <c r="D396" s="168" t="s">
        <v>166</v>
      </c>
      <c r="E396" s="169" t="s">
        <v>834</v>
      </c>
      <c r="F396" s="170" t="s">
        <v>835</v>
      </c>
      <c r="G396" s="171" t="s">
        <v>169</v>
      </c>
      <c r="H396" s="172">
        <v>10</v>
      </c>
      <c r="I396" s="173"/>
      <c r="J396" s="174">
        <f t="shared" si="75"/>
        <v>0</v>
      </c>
      <c r="K396" s="175"/>
      <c r="L396" s="36"/>
      <c r="M396" s="176" t="s">
        <v>1</v>
      </c>
      <c r="N396" s="177" t="s">
        <v>42</v>
      </c>
      <c r="O396" s="61"/>
      <c r="P396" s="178">
        <f t="shared" si="76"/>
        <v>0</v>
      </c>
      <c r="Q396" s="178">
        <v>0</v>
      </c>
      <c r="R396" s="178">
        <f t="shared" si="77"/>
        <v>0</v>
      </c>
      <c r="S396" s="178">
        <v>0</v>
      </c>
      <c r="T396" s="179">
        <f t="shared" si="78"/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180" t="s">
        <v>170</v>
      </c>
      <c r="AT396" s="180" t="s">
        <v>166</v>
      </c>
      <c r="AU396" s="180" t="s">
        <v>176</v>
      </c>
      <c r="AY396" s="18" t="s">
        <v>164</v>
      </c>
      <c r="BE396" s="101">
        <f t="shared" si="79"/>
        <v>0</v>
      </c>
      <c r="BF396" s="101">
        <f t="shared" si="80"/>
        <v>0</v>
      </c>
      <c r="BG396" s="101">
        <f t="shared" si="81"/>
        <v>0</v>
      </c>
      <c r="BH396" s="101">
        <f t="shared" si="82"/>
        <v>0</v>
      </c>
      <c r="BI396" s="101">
        <f t="shared" si="83"/>
        <v>0</v>
      </c>
      <c r="BJ396" s="18" t="s">
        <v>143</v>
      </c>
      <c r="BK396" s="101">
        <f t="shared" si="84"/>
        <v>0</v>
      </c>
      <c r="BL396" s="18" t="s">
        <v>170</v>
      </c>
      <c r="BM396" s="180" t="s">
        <v>836</v>
      </c>
    </row>
    <row r="397" spans="1:65" s="2" customFormat="1" ht="21.75" customHeight="1">
      <c r="A397" s="35"/>
      <c r="B397" s="136"/>
      <c r="C397" s="168" t="s">
        <v>837</v>
      </c>
      <c r="D397" s="168" t="s">
        <v>166</v>
      </c>
      <c r="E397" s="169" t="s">
        <v>838</v>
      </c>
      <c r="F397" s="170" t="s">
        <v>839</v>
      </c>
      <c r="G397" s="171" t="s">
        <v>169</v>
      </c>
      <c r="H397" s="172">
        <v>2</v>
      </c>
      <c r="I397" s="173"/>
      <c r="J397" s="174">
        <f t="shared" si="75"/>
        <v>0</v>
      </c>
      <c r="K397" s="175"/>
      <c r="L397" s="36"/>
      <c r="M397" s="176" t="s">
        <v>1</v>
      </c>
      <c r="N397" s="177" t="s">
        <v>42</v>
      </c>
      <c r="O397" s="61"/>
      <c r="P397" s="178">
        <f t="shared" si="76"/>
        <v>0</v>
      </c>
      <c r="Q397" s="178">
        <v>0</v>
      </c>
      <c r="R397" s="178">
        <f t="shared" si="77"/>
        <v>0</v>
      </c>
      <c r="S397" s="178">
        <v>0</v>
      </c>
      <c r="T397" s="179">
        <f t="shared" si="78"/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180" t="s">
        <v>170</v>
      </c>
      <c r="AT397" s="180" t="s">
        <v>166</v>
      </c>
      <c r="AU397" s="180" t="s">
        <v>176</v>
      </c>
      <c r="AY397" s="18" t="s">
        <v>164</v>
      </c>
      <c r="BE397" s="101">
        <f t="shared" si="79"/>
        <v>0</v>
      </c>
      <c r="BF397" s="101">
        <f t="shared" si="80"/>
        <v>0</v>
      </c>
      <c r="BG397" s="101">
        <f t="shared" si="81"/>
        <v>0</v>
      </c>
      <c r="BH397" s="101">
        <f t="shared" si="82"/>
        <v>0</v>
      </c>
      <c r="BI397" s="101">
        <f t="shared" si="83"/>
        <v>0</v>
      </c>
      <c r="BJ397" s="18" t="s">
        <v>143</v>
      </c>
      <c r="BK397" s="101">
        <f t="shared" si="84"/>
        <v>0</v>
      </c>
      <c r="BL397" s="18" t="s">
        <v>170</v>
      </c>
      <c r="BM397" s="180" t="s">
        <v>840</v>
      </c>
    </row>
    <row r="398" spans="1:65" s="2" customFormat="1" ht="21.75" customHeight="1">
      <c r="A398" s="35"/>
      <c r="B398" s="136"/>
      <c r="C398" s="168" t="s">
        <v>841</v>
      </c>
      <c r="D398" s="168" t="s">
        <v>166</v>
      </c>
      <c r="E398" s="169" t="s">
        <v>842</v>
      </c>
      <c r="F398" s="170" t="s">
        <v>843</v>
      </c>
      <c r="G398" s="171" t="s">
        <v>169</v>
      </c>
      <c r="H398" s="172">
        <v>10</v>
      </c>
      <c r="I398" s="173"/>
      <c r="J398" s="174">
        <f t="shared" si="75"/>
        <v>0</v>
      </c>
      <c r="K398" s="175"/>
      <c r="L398" s="36"/>
      <c r="M398" s="176" t="s">
        <v>1</v>
      </c>
      <c r="N398" s="177" t="s">
        <v>42</v>
      </c>
      <c r="O398" s="61"/>
      <c r="P398" s="178">
        <f t="shared" si="76"/>
        <v>0</v>
      </c>
      <c r="Q398" s="178">
        <v>0</v>
      </c>
      <c r="R398" s="178">
        <f t="shared" si="77"/>
        <v>0</v>
      </c>
      <c r="S398" s="178">
        <v>0</v>
      </c>
      <c r="T398" s="179">
        <f t="shared" si="78"/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180" t="s">
        <v>170</v>
      </c>
      <c r="AT398" s="180" t="s">
        <v>166</v>
      </c>
      <c r="AU398" s="180" t="s">
        <v>176</v>
      </c>
      <c r="AY398" s="18" t="s">
        <v>164</v>
      </c>
      <c r="BE398" s="101">
        <f t="shared" si="79"/>
        <v>0</v>
      </c>
      <c r="BF398" s="101">
        <f t="shared" si="80"/>
        <v>0</v>
      </c>
      <c r="BG398" s="101">
        <f t="shared" si="81"/>
        <v>0</v>
      </c>
      <c r="BH398" s="101">
        <f t="shared" si="82"/>
        <v>0</v>
      </c>
      <c r="BI398" s="101">
        <f t="shared" si="83"/>
        <v>0</v>
      </c>
      <c r="BJ398" s="18" t="s">
        <v>143</v>
      </c>
      <c r="BK398" s="101">
        <f t="shared" si="84"/>
        <v>0</v>
      </c>
      <c r="BL398" s="18" t="s">
        <v>170</v>
      </c>
      <c r="BM398" s="180" t="s">
        <v>844</v>
      </c>
    </row>
    <row r="399" spans="1:65" s="2" customFormat="1" ht="16.5" customHeight="1">
      <c r="A399" s="35"/>
      <c r="B399" s="136"/>
      <c r="C399" s="168" t="s">
        <v>845</v>
      </c>
      <c r="D399" s="168" t="s">
        <v>166</v>
      </c>
      <c r="E399" s="169" t="s">
        <v>846</v>
      </c>
      <c r="F399" s="170" t="s">
        <v>847</v>
      </c>
      <c r="G399" s="171" t="s">
        <v>169</v>
      </c>
      <c r="H399" s="172">
        <v>200</v>
      </c>
      <c r="I399" s="173"/>
      <c r="J399" s="174">
        <f t="shared" si="75"/>
        <v>0</v>
      </c>
      <c r="K399" s="175"/>
      <c r="L399" s="36"/>
      <c r="M399" s="176" t="s">
        <v>1</v>
      </c>
      <c r="N399" s="177" t="s">
        <v>42</v>
      </c>
      <c r="O399" s="61"/>
      <c r="P399" s="178">
        <f t="shared" si="76"/>
        <v>0</v>
      </c>
      <c r="Q399" s="178">
        <v>0</v>
      </c>
      <c r="R399" s="178">
        <f t="shared" si="77"/>
        <v>0</v>
      </c>
      <c r="S399" s="178">
        <v>0</v>
      </c>
      <c r="T399" s="179">
        <f t="shared" si="78"/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80" t="s">
        <v>170</v>
      </c>
      <c r="AT399" s="180" t="s">
        <v>166</v>
      </c>
      <c r="AU399" s="180" t="s">
        <v>176</v>
      </c>
      <c r="AY399" s="18" t="s">
        <v>164</v>
      </c>
      <c r="BE399" s="101">
        <f t="shared" si="79"/>
        <v>0</v>
      </c>
      <c r="BF399" s="101">
        <f t="shared" si="80"/>
        <v>0</v>
      </c>
      <c r="BG399" s="101">
        <f t="shared" si="81"/>
        <v>0</v>
      </c>
      <c r="BH399" s="101">
        <f t="shared" si="82"/>
        <v>0</v>
      </c>
      <c r="BI399" s="101">
        <f t="shared" si="83"/>
        <v>0</v>
      </c>
      <c r="BJ399" s="18" t="s">
        <v>143</v>
      </c>
      <c r="BK399" s="101">
        <f t="shared" si="84"/>
        <v>0</v>
      </c>
      <c r="BL399" s="18" t="s">
        <v>170</v>
      </c>
      <c r="BM399" s="180" t="s">
        <v>848</v>
      </c>
    </row>
    <row r="400" spans="1:65" s="2" customFormat="1" ht="16.5" customHeight="1">
      <c r="A400" s="35"/>
      <c r="B400" s="136"/>
      <c r="C400" s="168" t="s">
        <v>849</v>
      </c>
      <c r="D400" s="168" t="s">
        <v>166</v>
      </c>
      <c r="E400" s="169" t="s">
        <v>850</v>
      </c>
      <c r="F400" s="170" t="s">
        <v>797</v>
      </c>
      <c r="G400" s="171" t="s">
        <v>169</v>
      </c>
      <c r="H400" s="172">
        <v>20</v>
      </c>
      <c r="I400" s="173"/>
      <c r="J400" s="174">
        <f t="shared" si="75"/>
        <v>0</v>
      </c>
      <c r="K400" s="175"/>
      <c r="L400" s="36"/>
      <c r="M400" s="176" t="s">
        <v>1</v>
      </c>
      <c r="N400" s="177" t="s">
        <v>42</v>
      </c>
      <c r="O400" s="61"/>
      <c r="P400" s="178">
        <f t="shared" si="76"/>
        <v>0</v>
      </c>
      <c r="Q400" s="178">
        <v>0</v>
      </c>
      <c r="R400" s="178">
        <f t="shared" si="77"/>
        <v>0</v>
      </c>
      <c r="S400" s="178">
        <v>0</v>
      </c>
      <c r="T400" s="179">
        <f t="shared" si="78"/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180" t="s">
        <v>170</v>
      </c>
      <c r="AT400" s="180" t="s">
        <v>166</v>
      </c>
      <c r="AU400" s="180" t="s">
        <v>176</v>
      </c>
      <c r="AY400" s="18" t="s">
        <v>164</v>
      </c>
      <c r="BE400" s="101">
        <f t="shared" si="79"/>
        <v>0</v>
      </c>
      <c r="BF400" s="101">
        <f t="shared" si="80"/>
        <v>0</v>
      </c>
      <c r="BG400" s="101">
        <f t="shared" si="81"/>
        <v>0</v>
      </c>
      <c r="BH400" s="101">
        <f t="shared" si="82"/>
        <v>0</v>
      </c>
      <c r="BI400" s="101">
        <f t="shared" si="83"/>
        <v>0</v>
      </c>
      <c r="BJ400" s="18" t="s">
        <v>143</v>
      </c>
      <c r="BK400" s="101">
        <f t="shared" si="84"/>
        <v>0</v>
      </c>
      <c r="BL400" s="18" t="s">
        <v>170</v>
      </c>
      <c r="BM400" s="180" t="s">
        <v>851</v>
      </c>
    </row>
    <row r="401" spans="1:65" s="2" customFormat="1" ht="16.5" customHeight="1">
      <c r="A401" s="35"/>
      <c r="B401" s="136"/>
      <c r="C401" s="168" t="s">
        <v>852</v>
      </c>
      <c r="D401" s="168" t="s">
        <v>166</v>
      </c>
      <c r="E401" s="169" t="s">
        <v>853</v>
      </c>
      <c r="F401" s="170" t="s">
        <v>817</v>
      </c>
      <c r="G401" s="171" t="s">
        <v>169</v>
      </c>
      <c r="H401" s="172">
        <v>2</v>
      </c>
      <c r="I401" s="173"/>
      <c r="J401" s="174">
        <f t="shared" si="75"/>
        <v>0</v>
      </c>
      <c r="K401" s="175"/>
      <c r="L401" s="36"/>
      <c r="M401" s="176" t="s">
        <v>1</v>
      </c>
      <c r="N401" s="177" t="s">
        <v>42</v>
      </c>
      <c r="O401" s="61"/>
      <c r="P401" s="178">
        <f t="shared" si="76"/>
        <v>0</v>
      </c>
      <c r="Q401" s="178">
        <v>0</v>
      </c>
      <c r="R401" s="178">
        <f t="shared" si="77"/>
        <v>0</v>
      </c>
      <c r="S401" s="178">
        <v>0</v>
      </c>
      <c r="T401" s="179">
        <f t="shared" si="78"/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80" t="s">
        <v>170</v>
      </c>
      <c r="AT401" s="180" t="s">
        <v>166</v>
      </c>
      <c r="AU401" s="180" t="s">
        <v>176</v>
      </c>
      <c r="AY401" s="18" t="s">
        <v>164</v>
      </c>
      <c r="BE401" s="101">
        <f t="shared" si="79"/>
        <v>0</v>
      </c>
      <c r="BF401" s="101">
        <f t="shared" si="80"/>
        <v>0</v>
      </c>
      <c r="BG401" s="101">
        <f t="shared" si="81"/>
        <v>0</v>
      </c>
      <c r="BH401" s="101">
        <f t="shared" si="82"/>
        <v>0</v>
      </c>
      <c r="BI401" s="101">
        <f t="shared" si="83"/>
        <v>0</v>
      </c>
      <c r="BJ401" s="18" t="s">
        <v>143</v>
      </c>
      <c r="BK401" s="101">
        <f t="shared" si="84"/>
        <v>0</v>
      </c>
      <c r="BL401" s="18" t="s">
        <v>170</v>
      </c>
      <c r="BM401" s="180" t="s">
        <v>854</v>
      </c>
    </row>
    <row r="402" spans="1:65" s="2" customFormat="1" ht="16.5" customHeight="1">
      <c r="A402" s="35"/>
      <c r="B402" s="136"/>
      <c r="C402" s="168" t="s">
        <v>855</v>
      </c>
      <c r="D402" s="168" t="s">
        <v>166</v>
      </c>
      <c r="E402" s="169" t="s">
        <v>856</v>
      </c>
      <c r="F402" s="170" t="s">
        <v>821</v>
      </c>
      <c r="G402" s="171" t="s">
        <v>169</v>
      </c>
      <c r="H402" s="172">
        <v>10</v>
      </c>
      <c r="I402" s="173"/>
      <c r="J402" s="174">
        <f t="shared" si="75"/>
        <v>0</v>
      </c>
      <c r="K402" s="175"/>
      <c r="L402" s="36"/>
      <c r="M402" s="176" t="s">
        <v>1</v>
      </c>
      <c r="N402" s="177" t="s">
        <v>42</v>
      </c>
      <c r="O402" s="61"/>
      <c r="P402" s="178">
        <f t="shared" si="76"/>
        <v>0</v>
      </c>
      <c r="Q402" s="178">
        <v>0</v>
      </c>
      <c r="R402" s="178">
        <f t="shared" si="77"/>
        <v>0</v>
      </c>
      <c r="S402" s="178">
        <v>0</v>
      </c>
      <c r="T402" s="179">
        <f t="shared" si="78"/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80" t="s">
        <v>170</v>
      </c>
      <c r="AT402" s="180" t="s">
        <v>166</v>
      </c>
      <c r="AU402" s="180" t="s">
        <v>176</v>
      </c>
      <c r="AY402" s="18" t="s">
        <v>164</v>
      </c>
      <c r="BE402" s="101">
        <f t="shared" si="79"/>
        <v>0</v>
      </c>
      <c r="BF402" s="101">
        <f t="shared" si="80"/>
        <v>0</v>
      </c>
      <c r="BG402" s="101">
        <f t="shared" si="81"/>
        <v>0</v>
      </c>
      <c r="BH402" s="101">
        <f t="shared" si="82"/>
        <v>0</v>
      </c>
      <c r="BI402" s="101">
        <f t="shared" si="83"/>
        <v>0</v>
      </c>
      <c r="BJ402" s="18" t="s">
        <v>143</v>
      </c>
      <c r="BK402" s="101">
        <f t="shared" si="84"/>
        <v>0</v>
      </c>
      <c r="BL402" s="18" t="s">
        <v>170</v>
      </c>
      <c r="BM402" s="180" t="s">
        <v>857</v>
      </c>
    </row>
    <row r="403" spans="1:65" s="12" customFormat="1" ht="20.75" customHeight="1">
      <c r="B403" s="155"/>
      <c r="D403" s="156" t="s">
        <v>75</v>
      </c>
      <c r="E403" s="166" t="s">
        <v>858</v>
      </c>
      <c r="F403" s="166" t="s">
        <v>859</v>
      </c>
      <c r="I403" s="158"/>
      <c r="J403" s="167">
        <f>BK403</f>
        <v>0</v>
      </c>
      <c r="L403" s="155"/>
      <c r="M403" s="160"/>
      <c r="N403" s="161"/>
      <c r="O403" s="161"/>
      <c r="P403" s="162">
        <f>SUM(P404:P412)</f>
        <v>0</v>
      </c>
      <c r="Q403" s="161"/>
      <c r="R403" s="162">
        <f>SUM(R404:R412)</f>
        <v>0</v>
      </c>
      <c r="S403" s="161"/>
      <c r="T403" s="163">
        <f>SUM(T404:T412)</f>
        <v>0</v>
      </c>
      <c r="AR403" s="156" t="s">
        <v>84</v>
      </c>
      <c r="AT403" s="164" t="s">
        <v>75</v>
      </c>
      <c r="AU403" s="164" t="s">
        <v>143</v>
      </c>
      <c r="AY403" s="156" t="s">
        <v>164</v>
      </c>
      <c r="BK403" s="165">
        <f>SUM(BK404:BK412)</f>
        <v>0</v>
      </c>
    </row>
    <row r="404" spans="1:65" s="2" customFormat="1" ht="16.5" customHeight="1">
      <c r="A404" s="35"/>
      <c r="B404" s="136"/>
      <c r="C404" s="168" t="s">
        <v>860</v>
      </c>
      <c r="D404" s="168" t="s">
        <v>166</v>
      </c>
      <c r="E404" s="169" t="s">
        <v>861</v>
      </c>
      <c r="F404" s="170" t="s">
        <v>862</v>
      </c>
      <c r="G404" s="171" t="s">
        <v>169</v>
      </c>
      <c r="H404" s="172">
        <v>1</v>
      </c>
      <c r="I404" s="173"/>
      <c r="J404" s="174">
        <f t="shared" ref="J404:J412" si="85">ROUND(I404*H404,2)</f>
        <v>0</v>
      </c>
      <c r="K404" s="175"/>
      <c r="L404" s="36"/>
      <c r="M404" s="176" t="s">
        <v>1</v>
      </c>
      <c r="N404" s="177" t="s">
        <v>42</v>
      </c>
      <c r="O404" s="61"/>
      <c r="P404" s="178">
        <f t="shared" ref="P404:P412" si="86">O404*H404</f>
        <v>0</v>
      </c>
      <c r="Q404" s="178">
        <v>0</v>
      </c>
      <c r="R404" s="178">
        <f t="shared" ref="R404:R412" si="87">Q404*H404</f>
        <v>0</v>
      </c>
      <c r="S404" s="178">
        <v>0</v>
      </c>
      <c r="T404" s="179">
        <f t="shared" ref="T404:T412" si="88"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80" t="s">
        <v>170</v>
      </c>
      <c r="AT404" s="180" t="s">
        <v>166</v>
      </c>
      <c r="AU404" s="180" t="s">
        <v>176</v>
      </c>
      <c r="AY404" s="18" t="s">
        <v>164</v>
      </c>
      <c r="BE404" s="101">
        <f t="shared" ref="BE404:BE412" si="89">IF(N404="základná",J404,0)</f>
        <v>0</v>
      </c>
      <c r="BF404" s="101">
        <f t="shared" ref="BF404:BF412" si="90">IF(N404="znížená",J404,0)</f>
        <v>0</v>
      </c>
      <c r="BG404" s="101">
        <f t="shared" ref="BG404:BG412" si="91">IF(N404="zákl. prenesená",J404,0)</f>
        <v>0</v>
      </c>
      <c r="BH404" s="101">
        <f t="shared" ref="BH404:BH412" si="92">IF(N404="zníž. prenesená",J404,0)</f>
        <v>0</v>
      </c>
      <c r="BI404" s="101">
        <f t="shared" ref="BI404:BI412" si="93">IF(N404="nulová",J404,0)</f>
        <v>0</v>
      </c>
      <c r="BJ404" s="18" t="s">
        <v>143</v>
      </c>
      <c r="BK404" s="101">
        <f t="shared" ref="BK404:BK412" si="94">ROUND(I404*H404,2)</f>
        <v>0</v>
      </c>
      <c r="BL404" s="18" t="s">
        <v>170</v>
      </c>
      <c r="BM404" s="180" t="s">
        <v>863</v>
      </c>
    </row>
    <row r="405" spans="1:65" s="2" customFormat="1" ht="16.5" customHeight="1">
      <c r="A405" s="35"/>
      <c r="B405" s="136"/>
      <c r="C405" s="168" t="s">
        <v>864</v>
      </c>
      <c r="D405" s="168" t="s">
        <v>166</v>
      </c>
      <c r="E405" s="169" t="s">
        <v>865</v>
      </c>
      <c r="F405" s="170" t="s">
        <v>866</v>
      </c>
      <c r="G405" s="171" t="s">
        <v>169</v>
      </c>
      <c r="H405" s="172">
        <v>2</v>
      </c>
      <c r="I405" s="173"/>
      <c r="J405" s="174">
        <f t="shared" si="85"/>
        <v>0</v>
      </c>
      <c r="K405" s="175"/>
      <c r="L405" s="36"/>
      <c r="M405" s="176" t="s">
        <v>1</v>
      </c>
      <c r="N405" s="177" t="s">
        <v>42</v>
      </c>
      <c r="O405" s="61"/>
      <c r="P405" s="178">
        <f t="shared" si="86"/>
        <v>0</v>
      </c>
      <c r="Q405" s="178">
        <v>0</v>
      </c>
      <c r="R405" s="178">
        <f t="shared" si="87"/>
        <v>0</v>
      </c>
      <c r="S405" s="178">
        <v>0</v>
      </c>
      <c r="T405" s="179">
        <f t="shared" si="88"/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180" t="s">
        <v>170</v>
      </c>
      <c r="AT405" s="180" t="s">
        <v>166</v>
      </c>
      <c r="AU405" s="180" t="s">
        <v>176</v>
      </c>
      <c r="AY405" s="18" t="s">
        <v>164</v>
      </c>
      <c r="BE405" s="101">
        <f t="shared" si="89"/>
        <v>0</v>
      </c>
      <c r="BF405" s="101">
        <f t="shared" si="90"/>
        <v>0</v>
      </c>
      <c r="BG405" s="101">
        <f t="shared" si="91"/>
        <v>0</v>
      </c>
      <c r="BH405" s="101">
        <f t="shared" si="92"/>
        <v>0</v>
      </c>
      <c r="BI405" s="101">
        <f t="shared" si="93"/>
        <v>0</v>
      </c>
      <c r="BJ405" s="18" t="s">
        <v>143</v>
      </c>
      <c r="BK405" s="101">
        <f t="shared" si="94"/>
        <v>0</v>
      </c>
      <c r="BL405" s="18" t="s">
        <v>170</v>
      </c>
      <c r="BM405" s="180" t="s">
        <v>867</v>
      </c>
    </row>
    <row r="406" spans="1:65" s="2" customFormat="1" ht="16.5" customHeight="1">
      <c r="A406" s="35"/>
      <c r="B406" s="136"/>
      <c r="C406" s="168" t="s">
        <v>868</v>
      </c>
      <c r="D406" s="168" t="s">
        <v>166</v>
      </c>
      <c r="E406" s="169" t="s">
        <v>869</v>
      </c>
      <c r="F406" s="170" t="s">
        <v>870</v>
      </c>
      <c r="G406" s="171" t="s">
        <v>169</v>
      </c>
      <c r="H406" s="172">
        <v>1</v>
      </c>
      <c r="I406" s="173"/>
      <c r="J406" s="174">
        <f t="shared" si="85"/>
        <v>0</v>
      </c>
      <c r="K406" s="175"/>
      <c r="L406" s="36"/>
      <c r="M406" s="176" t="s">
        <v>1</v>
      </c>
      <c r="N406" s="177" t="s">
        <v>42</v>
      </c>
      <c r="O406" s="61"/>
      <c r="P406" s="178">
        <f t="shared" si="86"/>
        <v>0</v>
      </c>
      <c r="Q406" s="178">
        <v>0</v>
      </c>
      <c r="R406" s="178">
        <f t="shared" si="87"/>
        <v>0</v>
      </c>
      <c r="S406" s="178">
        <v>0</v>
      </c>
      <c r="T406" s="179">
        <f t="shared" si="88"/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180" t="s">
        <v>170</v>
      </c>
      <c r="AT406" s="180" t="s">
        <v>166</v>
      </c>
      <c r="AU406" s="180" t="s">
        <v>176</v>
      </c>
      <c r="AY406" s="18" t="s">
        <v>164</v>
      </c>
      <c r="BE406" s="101">
        <f t="shared" si="89"/>
        <v>0</v>
      </c>
      <c r="BF406" s="101">
        <f t="shared" si="90"/>
        <v>0</v>
      </c>
      <c r="BG406" s="101">
        <f t="shared" si="91"/>
        <v>0</v>
      </c>
      <c r="BH406" s="101">
        <f t="shared" si="92"/>
        <v>0</v>
      </c>
      <c r="BI406" s="101">
        <f t="shared" si="93"/>
        <v>0</v>
      </c>
      <c r="BJ406" s="18" t="s">
        <v>143</v>
      </c>
      <c r="BK406" s="101">
        <f t="shared" si="94"/>
        <v>0</v>
      </c>
      <c r="BL406" s="18" t="s">
        <v>170</v>
      </c>
      <c r="BM406" s="180" t="s">
        <v>871</v>
      </c>
    </row>
    <row r="407" spans="1:65" s="2" customFormat="1" ht="16.5" customHeight="1">
      <c r="A407" s="35"/>
      <c r="B407" s="136"/>
      <c r="C407" s="168" t="s">
        <v>872</v>
      </c>
      <c r="D407" s="168" t="s">
        <v>166</v>
      </c>
      <c r="E407" s="169" t="s">
        <v>873</v>
      </c>
      <c r="F407" s="170" t="s">
        <v>874</v>
      </c>
      <c r="G407" s="171" t="s">
        <v>875</v>
      </c>
      <c r="H407" s="172">
        <v>1</v>
      </c>
      <c r="I407" s="173"/>
      <c r="J407" s="174">
        <f t="shared" si="85"/>
        <v>0</v>
      </c>
      <c r="K407" s="175"/>
      <c r="L407" s="36"/>
      <c r="M407" s="176" t="s">
        <v>1</v>
      </c>
      <c r="N407" s="177" t="s">
        <v>42</v>
      </c>
      <c r="O407" s="61"/>
      <c r="P407" s="178">
        <f t="shared" si="86"/>
        <v>0</v>
      </c>
      <c r="Q407" s="178">
        <v>0</v>
      </c>
      <c r="R407" s="178">
        <f t="shared" si="87"/>
        <v>0</v>
      </c>
      <c r="S407" s="178">
        <v>0</v>
      </c>
      <c r="T407" s="179">
        <f t="shared" si="88"/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80" t="s">
        <v>170</v>
      </c>
      <c r="AT407" s="180" t="s">
        <v>166</v>
      </c>
      <c r="AU407" s="180" t="s">
        <v>176</v>
      </c>
      <c r="AY407" s="18" t="s">
        <v>164</v>
      </c>
      <c r="BE407" s="101">
        <f t="shared" si="89"/>
        <v>0</v>
      </c>
      <c r="BF407" s="101">
        <f t="shared" si="90"/>
        <v>0</v>
      </c>
      <c r="BG407" s="101">
        <f t="shared" si="91"/>
        <v>0</v>
      </c>
      <c r="BH407" s="101">
        <f t="shared" si="92"/>
        <v>0</v>
      </c>
      <c r="BI407" s="101">
        <f t="shared" si="93"/>
        <v>0</v>
      </c>
      <c r="BJ407" s="18" t="s">
        <v>143</v>
      </c>
      <c r="BK407" s="101">
        <f t="shared" si="94"/>
        <v>0</v>
      </c>
      <c r="BL407" s="18" t="s">
        <v>170</v>
      </c>
      <c r="BM407" s="180" t="s">
        <v>876</v>
      </c>
    </row>
    <row r="408" spans="1:65" s="2" customFormat="1" ht="16.5" customHeight="1">
      <c r="A408" s="35"/>
      <c r="B408" s="136"/>
      <c r="C408" s="168" t="s">
        <v>877</v>
      </c>
      <c r="D408" s="168" t="s">
        <v>166</v>
      </c>
      <c r="E408" s="169" t="s">
        <v>878</v>
      </c>
      <c r="F408" s="170" t="s">
        <v>879</v>
      </c>
      <c r="G408" s="171" t="s">
        <v>169</v>
      </c>
      <c r="H408" s="172">
        <v>50</v>
      </c>
      <c r="I408" s="173"/>
      <c r="J408" s="174">
        <f t="shared" si="85"/>
        <v>0</v>
      </c>
      <c r="K408" s="175"/>
      <c r="L408" s="36"/>
      <c r="M408" s="176" t="s">
        <v>1</v>
      </c>
      <c r="N408" s="177" t="s">
        <v>42</v>
      </c>
      <c r="O408" s="61"/>
      <c r="P408" s="178">
        <f t="shared" si="86"/>
        <v>0</v>
      </c>
      <c r="Q408" s="178">
        <v>0</v>
      </c>
      <c r="R408" s="178">
        <f t="shared" si="87"/>
        <v>0</v>
      </c>
      <c r="S408" s="178">
        <v>0</v>
      </c>
      <c r="T408" s="179">
        <f t="shared" si="88"/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180" t="s">
        <v>170</v>
      </c>
      <c r="AT408" s="180" t="s">
        <v>166</v>
      </c>
      <c r="AU408" s="180" t="s">
        <v>176</v>
      </c>
      <c r="AY408" s="18" t="s">
        <v>164</v>
      </c>
      <c r="BE408" s="101">
        <f t="shared" si="89"/>
        <v>0</v>
      </c>
      <c r="BF408" s="101">
        <f t="shared" si="90"/>
        <v>0</v>
      </c>
      <c r="BG408" s="101">
        <f t="shared" si="91"/>
        <v>0</v>
      </c>
      <c r="BH408" s="101">
        <f t="shared" si="92"/>
        <v>0</v>
      </c>
      <c r="BI408" s="101">
        <f t="shared" si="93"/>
        <v>0</v>
      </c>
      <c r="BJ408" s="18" t="s">
        <v>143</v>
      </c>
      <c r="BK408" s="101">
        <f t="shared" si="94"/>
        <v>0</v>
      </c>
      <c r="BL408" s="18" t="s">
        <v>170</v>
      </c>
      <c r="BM408" s="180" t="s">
        <v>880</v>
      </c>
    </row>
    <row r="409" spans="1:65" s="2" customFormat="1" ht="16.5" customHeight="1">
      <c r="A409" s="35"/>
      <c r="B409" s="136"/>
      <c r="C409" s="168" t="s">
        <v>881</v>
      </c>
      <c r="D409" s="168" t="s">
        <v>166</v>
      </c>
      <c r="E409" s="169" t="s">
        <v>882</v>
      </c>
      <c r="F409" s="170" t="s">
        <v>883</v>
      </c>
      <c r="G409" s="171" t="s">
        <v>169</v>
      </c>
      <c r="H409" s="172">
        <v>5</v>
      </c>
      <c r="I409" s="173"/>
      <c r="J409" s="174">
        <f t="shared" si="85"/>
        <v>0</v>
      </c>
      <c r="K409" s="175"/>
      <c r="L409" s="36"/>
      <c r="M409" s="176" t="s">
        <v>1</v>
      </c>
      <c r="N409" s="177" t="s">
        <v>42</v>
      </c>
      <c r="O409" s="61"/>
      <c r="P409" s="178">
        <f t="shared" si="86"/>
        <v>0</v>
      </c>
      <c r="Q409" s="178">
        <v>0</v>
      </c>
      <c r="R409" s="178">
        <f t="shared" si="87"/>
        <v>0</v>
      </c>
      <c r="S409" s="178">
        <v>0</v>
      </c>
      <c r="T409" s="179">
        <f t="shared" si="88"/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180" t="s">
        <v>170</v>
      </c>
      <c r="AT409" s="180" t="s">
        <v>166</v>
      </c>
      <c r="AU409" s="180" t="s">
        <v>176</v>
      </c>
      <c r="AY409" s="18" t="s">
        <v>164</v>
      </c>
      <c r="BE409" s="101">
        <f t="shared" si="89"/>
        <v>0</v>
      </c>
      <c r="BF409" s="101">
        <f t="shared" si="90"/>
        <v>0</v>
      </c>
      <c r="BG409" s="101">
        <f t="shared" si="91"/>
        <v>0</v>
      </c>
      <c r="BH409" s="101">
        <f t="shared" si="92"/>
        <v>0</v>
      </c>
      <c r="BI409" s="101">
        <f t="shared" si="93"/>
        <v>0</v>
      </c>
      <c r="BJ409" s="18" t="s">
        <v>143</v>
      </c>
      <c r="BK409" s="101">
        <f t="shared" si="94"/>
        <v>0</v>
      </c>
      <c r="BL409" s="18" t="s">
        <v>170</v>
      </c>
      <c r="BM409" s="180" t="s">
        <v>884</v>
      </c>
    </row>
    <row r="410" spans="1:65" s="2" customFormat="1" ht="16.5" customHeight="1">
      <c r="A410" s="35"/>
      <c r="B410" s="136"/>
      <c r="C410" s="168" t="s">
        <v>885</v>
      </c>
      <c r="D410" s="168" t="s">
        <v>166</v>
      </c>
      <c r="E410" s="169" t="s">
        <v>886</v>
      </c>
      <c r="F410" s="170" t="s">
        <v>887</v>
      </c>
      <c r="G410" s="171" t="s">
        <v>640</v>
      </c>
      <c r="H410" s="172">
        <v>3</v>
      </c>
      <c r="I410" s="173"/>
      <c r="J410" s="174">
        <f t="shared" si="85"/>
        <v>0</v>
      </c>
      <c r="K410" s="175"/>
      <c r="L410" s="36"/>
      <c r="M410" s="176" t="s">
        <v>1</v>
      </c>
      <c r="N410" s="177" t="s">
        <v>42</v>
      </c>
      <c r="O410" s="61"/>
      <c r="P410" s="178">
        <f t="shared" si="86"/>
        <v>0</v>
      </c>
      <c r="Q410" s="178">
        <v>0</v>
      </c>
      <c r="R410" s="178">
        <f t="shared" si="87"/>
        <v>0</v>
      </c>
      <c r="S410" s="178">
        <v>0</v>
      </c>
      <c r="T410" s="179">
        <f t="shared" si="88"/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80" t="s">
        <v>170</v>
      </c>
      <c r="AT410" s="180" t="s">
        <v>166</v>
      </c>
      <c r="AU410" s="180" t="s">
        <v>176</v>
      </c>
      <c r="AY410" s="18" t="s">
        <v>164</v>
      </c>
      <c r="BE410" s="101">
        <f t="shared" si="89"/>
        <v>0</v>
      </c>
      <c r="BF410" s="101">
        <f t="shared" si="90"/>
        <v>0</v>
      </c>
      <c r="BG410" s="101">
        <f t="shared" si="91"/>
        <v>0</v>
      </c>
      <c r="BH410" s="101">
        <f t="shared" si="92"/>
        <v>0</v>
      </c>
      <c r="BI410" s="101">
        <f t="shared" si="93"/>
        <v>0</v>
      </c>
      <c r="BJ410" s="18" t="s">
        <v>143</v>
      </c>
      <c r="BK410" s="101">
        <f t="shared" si="94"/>
        <v>0</v>
      </c>
      <c r="BL410" s="18" t="s">
        <v>170</v>
      </c>
      <c r="BM410" s="180" t="s">
        <v>888</v>
      </c>
    </row>
    <row r="411" spans="1:65" s="2" customFormat="1" ht="16.5" customHeight="1">
      <c r="A411" s="35"/>
      <c r="B411" s="136"/>
      <c r="C411" s="168" t="s">
        <v>889</v>
      </c>
      <c r="D411" s="168" t="s">
        <v>166</v>
      </c>
      <c r="E411" s="169" t="s">
        <v>890</v>
      </c>
      <c r="F411" s="170" t="s">
        <v>891</v>
      </c>
      <c r="G411" s="171" t="s">
        <v>640</v>
      </c>
      <c r="H411" s="172">
        <v>3</v>
      </c>
      <c r="I411" s="173"/>
      <c r="J411" s="174">
        <f t="shared" si="85"/>
        <v>0</v>
      </c>
      <c r="K411" s="175"/>
      <c r="L411" s="36"/>
      <c r="M411" s="176" t="s">
        <v>1</v>
      </c>
      <c r="N411" s="177" t="s">
        <v>42</v>
      </c>
      <c r="O411" s="61"/>
      <c r="P411" s="178">
        <f t="shared" si="86"/>
        <v>0</v>
      </c>
      <c r="Q411" s="178">
        <v>0</v>
      </c>
      <c r="R411" s="178">
        <f t="shared" si="87"/>
        <v>0</v>
      </c>
      <c r="S411" s="178">
        <v>0</v>
      </c>
      <c r="T411" s="179">
        <f t="shared" si="88"/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180" t="s">
        <v>170</v>
      </c>
      <c r="AT411" s="180" t="s">
        <v>166</v>
      </c>
      <c r="AU411" s="180" t="s">
        <v>176</v>
      </c>
      <c r="AY411" s="18" t="s">
        <v>164</v>
      </c>
      <c r="BE411" s="101">
        <f t="shared" si="89"/>
        <v>0</v>
      </c>
      <c r="BF411" s="101">
        <f t="shared" si="90"/>
        <v>0</v>
      </c>
      <c r="BG411" s="101">
        <f t="shared" si="91"/>
        <v>0</v>
      </c>
      <c r="BH411" s="101">
        <f t="shared" si="92"/>
        <v>0</v>
      </c>
      <c r="BI411" s="101">
        <f t="shared" si="93"/>
        <v>0</v>
      </c>
      <c r="BJ411" s="18" t="s">
        <v>143</v>
      </c>
      <c r="BK411" s="101">
        <f t="shared" si="94"/>
        <v>0</v>
      </c>
      <c r="BL411" s="18" t="s">
        <v>170</v>
      </c>
      <c r="BM411" s="180" t="s">
        <v>892</v>
      </c>
    </row>
    <row r="412" spans="1:65" s="2" customFormat="1" ht="16.5" customHeight="1">
      <c r="A412" s="35"/>
      <c r="B412" s="136"/>
      <c r="C412" s="168" t="s">
        <v>893</v>
      </c>
      <c r="D412" s="168" t="s">
        <v>166</v>
      </c>
      <c r="E412" s="169" t="s">
        <v>894</v>
      </c>
      <c r="F412" s="170" t="s">
        <v>895</v>
      </c>
      <c r="G412" s="171" t="s">
        <v>640</v>
      </c>
      <c r="H412" s="172">
        <v>3</v>
      </c>
      <c r="I412" s="173"/>
      <c r="J412" s="174">
        <f t="shared" si="85"/>
        <v>0</v>
      </c>
      <c r="K412" s="175"/>
      <c r="L412" s="36"/>
      <c r="M412" s="176" t="s">
        <v>1</v>
      </c>
      <c r="N412" s="177" t="s">
        <v>42</v>
      </c>
      <c r="O412" s="61"/>
      <c r="P412" s="178">
        <f t="shared" si="86"/>
        <v>0</v>
      </c>
      <c r="Q412" s="178">
        <v>0</v>
      </c>
      <c r="R412" s="178">
        <f t="shared" si="87"/>
        <v>0</v>
      </c>
      <c r="S412" s="178">
        <v>0</v>
      </c>
      <c r="T412" s="179">
        <f t="shared" si="88"/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180" t="s">
        <v>170</v>
      </c>
      <c r="AT412" s="180" t="s">
        <v>166</v>
      </c>
      <c r="AU412" s="180" t="s">
        <v>176</v>
      </c>
      <c r="AY412" s="18" t="s">
        <v>164</v>
      </c>
      <c r="BE412" s="101">
        <f t="shared" si="89"/>
        <v>0</v>
      </c>
      <c r="BF412" s="101">
        <f t="shared" si="90"/>
        <v>0</v>
      </c>
      <c r="BG412" s="101">
        <f t="shared" si="91"/>
        <v>0</v>
      </c>
      <c r="BH412" s="101">
        <f t="shared" si="92"/>
        <v>0</v>
      </c>
      <c r="BI412" s="101">
        <f t="shared" si="93"/>
        <v>0</v>
      </c>
      <c r="BJ412" s="18" t="s">
        <v>143</v>
      </c>
      <c r="BK412" s="101">
        <f t="shared" si="94"/>
        <v>0</v>
      </c>
      <c r="BL412" s="18" t="s">
        <v>170</v>
      </c>
      <c r="BM412" s="180" t="s">
        <v>896</v>
      </c>
    </row>
    <row r="413" spans="1:65" s="12" customFormat="1" ht="20.75" customHeight="1">
      <c r="B413" s="155"/>
      <c r="D413" s="156" t="s">
        <v>75</v>
      </c>
      <c r="E413" s="166" t="s">
        <v>897</v>
      </c>
      <c r="F413" s="166" t="s">
        <v>898</v>
      </c>
      <c r="I413" s="158"/>
      <c r="J413" s="167">
        <f>BK413</f>
        <v>0</v>
      </c>
      <c r="L413" s="155"/>
      <c r="M413" s="160"/>
      <c r="N413" s="161"/>
      <c r="O413" s="161"/>
      <c r="P413" s="162">
        <f>SUM(P414:P416)</f>
        <v>0</v>
      </c>
      <c r="Q413" s="161"/>
      <c r="R413" s="162">
        <f>SUM(R414:R416)</f>
        <v>0</v>
      </c>
      <c r="S413" s="161"/>
      <c r="T413" s="163">
        <f>SUM(T414:T416)</f>
        <v>0</v>
      </c>
      <c r="AR413" s="156" t="s">
        <v>84</v>
      </c>
      <c r="AT413" s="164" t="s">
        <v>75</v>
      </c>
      <c r="AU413" s="164" t="s">
        <v>143</v>
      </c>
      <c r="AY413" s="156" t="s">
        <v>164</v>
      </c>
      <c r="BK413" s="165">
        <f>SUM(BK414:BK416)</f>
        <v>0</v>
      </c>
    </row>
    <row r="414" spans="1:65" s="2" customFormat="1" ht="21.75" customHeight="1">
      <c r="A414" s="35"/>
      <c r="B414" s="136"/>
      <c r="C414" s="168" t="s">
        <v>899</v>
      </c>
      <c r="D414" s="168" t="s">
        <v>166</v>
      </c>
      <c r="E414" s="169" t="s">
        <v>900</v>
      </c>
      <c r="F414" s="170" t="s">
        <v>901</v>
      </c>
      <c r="G414" s="171" t="s">
        <v>640</v>
      </c>
      <c r="H414" s="172">
        <v>1100</v>
      </c>
      <c r="I414" s="173"/>
      <c r="J414" s="174">
        <f>ROUND(I414*H414,2)</f>
        <v>0</v>
      </c>
      <c r="K414" s="175"/>
      <c r="L414" s="36"/>
      <c r="M414" s="176" t="s">
        <v>1</v>
      </c>
      <c r="N414" s="177" t="s">
        <v>42</v>
      </c>
      <c r="O414" s="61"/>
      <c r="P414" s="178">
        <f>O414*H414</f>
        <v>0</v>
      </c>
      <c r="Q414" s="178">
        <v>0</v>
      </c>
      <c r="R414" s="178">
        <f>Q414*H414</f>
        <v>0</v>
      </c>
      <c r="S414" s="178">
        <v>0</v>
      </c>
      <c r="T414" s="179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180" t="s">
        <v>170</v>
      </c>
      <c r="AT414" s="180" t="s">
        <v>166</v>
      </c>
      <c r="AU414" s="180" t="s">
        <v>176</v>
      </c>
      <c r="AY414" s="18" t="s">
        <v>164</v>
      </c>
      <c r="BE414" s="101">
        <f>IF(N414="základná",J414,0)</f>
        <v>0</v>
      </c>
      <c r="BF414" s="101">
        <f>IF(N414="znížená",J414,0)</f>
        <v>0</v>
      </c>
      <c r="BG414" s="101">
        <f>IF(N414="zákl. prenesená",J414,0)</f>
        <v>0</v>
      </c>
      <c r="BH414" s="101">
        <f>IF(N414="zníž. prenesená",J414,0)</f>
        <v>0</v>
      </c>
      <c r="BI414" s="101">
        <f>IF(N414="nulová",J414,0)</f>
        <v>0</v>
      </c>
      <c r="BJ414" s="18" t="s">
        <v>143</v>
      </c>
      <c r="BK414" s="101">
        <f>ROUND(I414*H414,2)</f>
        <v>0</v>
      </c>
      <c r="BL414" s="18" t="s">
        <v>170</v>
      </c>
      <c r="BM414" s="180" t="s">
        <v>902</v>
      </c>
    </row>
    <row r="415" spans="1:65" s="2" customFormat="1" ht="21.75" customHeight="1">
      <c r="A415" s="35"/>
      <c r="B415" s="136"/>
      <c r="C415" s="168" t="s">
        <v>613</v>
      </c>
      <c r="D415" s="168" t="s">
        <v>166</v>
      </c>
      <c r="E415" s="169" t="s">
        <v>903</v>
      </c>
      <c r="F415" s="170" t="s">
        <v>904</v>
      </c>
      <c r="G415" s="171" t="s">
        <v>640</v>
      </c>
      <c r="H415" s="172">
        <v>600</v>
      </c>
      <c r="I415" s="173"/>
      <c r="J415" s="174">
        <f>ROUND(I415*H415,2)</f>
        <v>0</v>
      </c>
      <c r="K415" s="175"/>
      <c r="L415" s="36"/>
      <c r="M415" s="176" t="s">
        <v>1</v>
      </c>
      <c r="N415" s="177" t="s">
        <v>42</v>
      </c>
      <c r="O415" s="61"/>
      <c r="P415" s="178">
        <f>O415*H415</f>
        <v>0</v>
      </c>
      <c r="Q415" s="178">
        <v>0</v>
      </c>
      <c r="R415" s="178">
        <f>Q415*H415</f>
        <v>0</v>
      </c>
      <c r="S415" s="178">
        <v>0</v>
      </c>
      <c r="T415" s="179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180" t="s">
        <v>170</v>
      </c>
      <c r="AT415" s="180" t="s">
        <v>166</v>
      </c>
      <c r="AU415" s="180" t="s">
        <v>176</v>
      </c>
      <c r="AY415" s="18" t="s">
        <v>164</v>
      </c>
      <c r="BE415" s="101">
        <f>IF(N415="základná",J415,0)</f>
        <v>0</v>
      </c>
      <c r="BF415" s="101">
        <f>IF(N415="znížená",J415,0)</f>
        <v>0</v>
      </c>
      <c r="BG415" s="101">
        <f>IF(N415="zákl. prenesená",J415,0)</f>
        <v>0</v>
      </c>
      <c r="BH415" s="101">
        <f>IF(N415="zníž. prenesená",J415,0)</f>
        <v>0</v>
      </c>
      <c r="BI415" s="101">
        <f>IF(N415="nulová",J415,0)</f>
        <v>0</v>
      </c>
      <c r="BJ415" s="18" t="s">
        <v>143</v>
      </c>
      <c r="BK415" s="101">
        <f>ROUND(I415*H415,2)</f>
        <v>0</v>
      </c>
      <c r="BL415" s="18" t="s">
        <v>170</v>
      </c>
      <c r="BM415" s="180" t="s">
        <v>905</v>
      </c>
    </row>
    <row r="416" spans="1:65" s="2" customFormat="1" ht="21.75" customHeight="1">
      <c r="A416" s="35"/>
      <c r="B416" s="136"/>
      <c r="C416" s="168" t="s">
        <v>906</v>
      </c>
      <c r="D416" s="168" t="s">
        <v>166</v>
      </c>
      <c r="E416" s="169" t="s">
        <v>907</v>
      </c>
      <c r="F416" s="170" t="s">
        <v>908</v>
      </c>
      <c r="G416" s="171" t="s">
        <v>640</v>
      </c>
      <c r="H416" s="172">
        <v>350</v>
      </c>
      <c r="I416" s="173"/>
      <c r="J416" s="174">
        <f>ROUND(I416*H416,2)</f>
        <v>0</v>
      </c>
      <c r="K416" s="175"/>
      <c r="L416" s="36"/>
      <c r="M416" s="176" t="s">
        <v>1</v>
      </c>
      <c r="N416" s="177" t="s">
        <v>42</v>
      </c>
      <c r="O416" s="61"/>
      <c r="P416" s="178">
        <f>O416*H416</f>
        <v>0</v>
      </c>
      <c r="Q416" s="178">
        <v>0</v>
      </c>
      <c r="R416" s="178">
        <f>Q416*H416</f>
        <v>0</v>
      </c>
      <c r="S416" s="178">
        <v>0</v>
      </c>
      <c r="T416" s="179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180" t="s">
        <v>170</v>
      </c>
      <c r="AT416" s="180" t="s">
        <v>166</v>
      </c>
      <c r="AU416" s="180" t="s">
        <v>176</v>
      </c>
      <c r="AY416" s="18" t="s">
        <v>164</v>
      </c>
      <c r="BE416" s="101">
        <f>IF(N416="základná",J416,0)</f>
        <v>0</v>
      </c>
      <c r="BF416" s="101">
        <f>IF(N416="znížená",J416,0)</f>
        <v>0</v>
      </c>
      <c r="BG416" s="101">
        <f>IF(N416="zákl. prenesená",J416,0)</f>
        <v>0</v>
      </c>
      <c r="BH416" s="101">
        <f>IF(N416="zníž. prenesená",J416,0)</f>
        <v>0</v>
      </c>
      <c r="BI416" s="101">
        <f>IF(N416="nulová",J416,0)</f>
        <v>0</v>
      </c>
      <c r="BJ416" s="18" t="s">
        <v>143</v>
      </c>
      <c r="BK416" s="101">
        <f>ROUND(I416*H416,2)</f>
        <v>0</v>
      </c>
      <c r="BL416" s="18" t="s">
        <v>170</v>
      </c>
      <c r="BM416" s="180" t="s">
        <v>909</v>
      </c>
    </row>
    <row r="417" spans="1:65" s="12" customFormat="1" ht="20.75" customHeight="1">
      <c r="B417" s="155"/>
      <c r="D417" s="156" t="s">
        <v>75</v>
      </c>
      <c r="E417" s="166" t="s">
        <v>910</v>
      </c>
      <c r="F417" s="166" t="s">
        <v>911</v>
      </c>
      <c r="I417" s="158"/>
      <c r="J417" s="167">
        <f>BK417</f>
        <v>0</v>
      </c>
      <c r="L417" s="155"/>
      <c r="M417" s="160"/>
      <c r="N417" s="161"/>
      <c r="O417" s="161"/>
      <c r="P417" s="162">
        <f>SUM(P418:P424)</f>
        <v>0</v>
      </c>
      <c r="Q417" s="161"/>
      <c r="R417" s="162">
        <f>SUM(R418:R424)</f>
        <v>0</v>
      </c>
      <c r="S417" s="161"/>
      <c r="T417" s="163">
        <f>SUM(T418:T424)</f>
        <v>0</v>
      </c>
      <c r="AR417" s="156" t="s">
        <v>84</v>
      </c>
      <c r="AT417" s="164" t="s">
        <v>75</v>
      </c>
      <c r="AU417" s="164" t="s">
        <v>143</v>
      </c>
      <c r="AY417" s="156" t="s">
        <v>164</v>
      </c>
      <c r="BK417" s="165">
        <f>SUM(BK418:BK424)</f>
        <v>0</v>
      </c>
    </row>
    <row r="418" spans="1:65" s="2" customFormat="1" ht="16.5" customHeight="1">
      <c r="A418" s="35"/>
      <c r="B418" s="136"/>
      <c r="C418" s="168" t="s">
        <v>912</v>
      </c>
      <c r="D418" s="168" t="s">
        <v>166</v>
      </c>
      <c r="E418" s="169" t="s">
        <v>913</v>
      </c>
      <c r="F418" s="170" t="s">
        <v>914</v>
      </c>
      <c r="G418" s="171" t="s">
        <v>169</v>
      </c>
      <c r="H418" s="172">
        <v>15</v>
      </c>
      <c r="I418" s="173"/>
      <c r="J418" s="174">
        <f t="shared" ref="J418:J424" si="95">ROUND(I418*H418,2)</f>
        <v>0</v>
      </c>
      <c r="K418" s="175"/>
      <c r="L418" s="36"/>
      <c r="M418" s="176" t="s">
        <v>1</v>
      </c>
      <c r="N418" s="177" t="s">
        <v>42</v>
      </c>
      <c r="O418" s="61"/>
      <c r="P418" s="178">
        <f t="shared" ref="P418:P424" si="96">O418*H418</f>
        <v>0</v>
      </c>
      <c r="Q418" s="178">
        <v>0</v>
      </c>
      <c r="R418" s="178">
        <f t="shared" ref="R418:R424" si="97">Q418*H418</f>
        <v>0</v>
      </c>
      <c r="S418" s="178">
        <v>0</v>
      </c>
      <c r="T418" s="179">
        <f t="shared" ref="T418:T424" si="98"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180" t="s">
        <v>170</v>
      </c>
      <c r="AT418" s="180" t="s">
        <v>166</v>
      </c>
      <c r="AU418" s="180" t="s">
        <v>176</v>
      </c>
      <c r="AY418" s="18" t="s">
        <v>164</v>
      </c>
      <c r="BE418" s="101">
        <f t="shared" ref="BE418:BE424" si="99">IF(N418="základná",J418,0)</f>
        <v>0</v>
      </c>
      <c r="BF418" s="101">
        <f t="shared" ref="BF418:BF424" si="100">IF(N418="znížená",J418,0)</f>
        <v>0</v>
      </c>
      <c r="BG418" s="101">
        <f t="shared" ref="BG418:BG424" si="101">IF(N418="zákl. prenesená",J418,0)</f>
        <v>0</v>
      </c>
      <c r="BH418" s="101">
        <f t="shared" ref="BH418:BH424" si="102">IF(N418="zníž. prenesená",J418,0)</f>
        <v>0</v>
      </c>
      <c r="BI418" s="101">
        <f t="shared" ref="BI418:BI424" si="103">IF(N418="nulová",J418,0)</f>
        <v>0</v>
      </c>
      <c r="BJ418" s="18" t="s">
        <v>143</v>
      </c>
      <c r="BK418" s="101">
        <f t="shared" ref="BK418:BK424" si="104">ROUND(I418*H418,2)</f>
        <v>0</v>
      </c>
      <c r="BL418" s="18" t="s">
        <v>170</v>
      </c>
      <c r="BM418" s="180" t="s">
        <v>915</v>
      </c>
    </row>
    <row r="419" spans="1:65" s="2" customFormat="1" ht="16.5" customHeight="1">
      <c r="A419" s="35"/>
      <c r="B419" s="136"/>
      <c r="C419" s="168" t="s">
        <v>916</v>
      </c>
      <c r="D419" s="168" t="s">
        <v>166</v>
      </c>
      <c r="E419" s="169" t="s">
        <v>917</v>
      </c>
      <c r="F419" s="170" t="s">
        <v>918</v>
      </c>
      <c r="G419" s="171" t="s">
        <v>169</v>
      </c>
      <c r="H419" s="172">
        <v>15</v>
      </c>
      <c r="I419" s="173"/>
      <c r="J419" s="174">
        <f t="shared" si="95"/>
        <v>0</v>
      </c>
      <c r="K419" s="175"/>
      <c r="L419" s="36"/>
      <c r="M419" s="176" t="s">
        <v>1</v>
      </c>
      <c r="N419" s="177" t="s">
        <v>42</v>
      </c>
      <c r="O419" s="61"/>
      <c r="P419" s="178">
        <f t="shared" si="96"/>
        <v>0</v>
      </c>
      <c r="Q419" s="178">
        <v>0</v>
      </c>
      <c r="R419" s="178">
        <f t="shared" si="97"/>
        <v>0</v>
      </c>
      <c r="S419" s="178">
        <v>0</v>
      </c>
      <c r="T419" s="179">
        <f t="shared" si="98"/>
        <v>0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180" t="s">
        <v>170</v>
      </c>
      <c r="AT419" s="180" t="s">
        <v>166</v>
      </c>
      <c r="AU419" s="180" t="s">
        <v>176</v>
      </c>
      <c r="AY419" s="18" t="s">
        <v>164</v>
      </c>
      <c r="BE419" s="101">
        <f t="shared" si="99"/>
        <v>0</v>
      </c>
      <c r="BF419" s="101">
        <f t="shared" si="100"/>
        <v>0</v>
      </c>
      <c r="BG419" s="101">
        <f t="shared" si="101"/>
        <v>0</v>
      </c>
      <c r="BH419" s="101">
        <f t="shared" si="102"/>
        <v>0</v>
      </c>
      <c r="BI419" s="101">
        <f t="shared" si="103"/>
        <v>0</v>
      </c>
      <c r="BJ419" s="18" t="s">
        <v>143</v>
      </c>
      <c r="BK419" s="101">
        <f t="shared" si="104"/>
        <v>0</v>
      </c>
      <c r="BL419" s="18" t="s">
        <v>170</v>
      </c>
      <c r="BM419" s="180" t="s">
        <v>919</v>
      </c>
    </row>
    <row r="420" spans="1:65" s="2" customFormat="1" ht="16.5" customHeight="1">
      <c r="A420" s="35"/>
      <c r="B420" s="136"/>
      <c r="C420" s="168" t="s">
        <v>920</v>
      </c>
      <c r="D420" s="168" t="s">
        <v>166</v>
      </c>
      <c r="E420" s="169" t="s">
        <v>921</v>
      </c>
      <c r="F420" s="170" t="s">
        <v>922</v>
      </c>
      <c r="G420" s="171" t="s">
        <v>169</v>
      </c>
      <c r="H420" s="172">
        <v>2</v>
      </c>
      <c r="I420" s="173"/>
      <c r="J420" s="174">
        <f t="shared" si="95"/>
        <v>0</v>
      </c>
      <c r="K420" s="175"/>
      <c r="L420" s="36"/>
      <c r="M420" s="176" t="s">
        <v>1</v>
      </c>
      <c r="N420" s="177" t="s">
        <v>42</v>
      </c>
      <c r="O420" s="61"/>
      <c r="P420" s="178">
        <f t="shared" si="96"/>
        <v>0</v>
      </c>
      <c r="Q420" s="178">
        <v>0</v>
      </c>
      <c r="R420" s="178">
        <f t="shared" si="97"/>
        <v>0</v>
      </c>
      <c r="S420" s="178">
        <v>0</v>
      </c>
      <c r="T420" s="179">
        <f t="shared" si="98"/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180" t="s">
        <v>170</v>
      </c>
      <c r="AT420" s="180" t="s">
        <v>166</v>
      </c>
      <c r="AU420" s="180" t="s">
        <v>176</v>
      </c>
      <c r="AY420" s="18" t="s">
        <v>164</v>
      </c>
      <c r="BE420" s="101">
        <f t="shared" si="99"/>
        <v>0</v>
      </c>
      <c r="BF420" s="101">
        <f t="shared" si="100"/>
        <v>0</v>
      </c>
      <c r="BG420" s="101">
        <f t="shared" si="101"/>
        <v>0</v>
      </c>
      <c r="BH420" s="101">
        <f t="shared" si="102"/>
        <v>0</v>
      </c>
      <c r="BI420" s="101">
        <f t="shared" si="103"/>
        <v>0</v>
      </c>
      <c r="BJ420" s="18" t="s">
        <v>143</v>
      </c>
      <c r="BK420" s="101">
        <f t="shared" si="104"/>
        <v>0</v>
      </c>
      <c r="BL420" s="18" t="s">
        <v>170</v>
      </c>
      <c r="BM420" s="180" t="s">
        <v>923</v>
      </c>
    </row>
    <row r="421" spans="1:65" s="2" customFormat="1" ht="16.5" customHeight="1">
      <c r="A421" s="35"/>
      <c r="B421" s="136"/>
      <c r="C421" s="168" t="s">
        <v>924</v>
      </c>
      <c r="D421" s="168" t="s">
        <v>166</v>
      </c>
      <c r="E421" s="169" t="s">
        <v>925</v>
      </c>
      <c r="F421" s="170" t="s">
        <v>926</v>
      </c>
      <c r="G421" s="171" t="s">
        <v>169</v>
      </c>
      <c r="H421" s="172">
        <v>2</v>
      </c>
      <c r="I421" s="173"/>
      <c r="J421" s="174">
        <f t="shared" si="95"/>
        <v>0</v>
      </c>
      <c r="K421" s="175"/>
      <c r="L421" s="36"/>
      <c r="M421" s="176" t="s">
        <v>1</v>
      </c>
      <c r="N421" s="177" t="s">
        <v>42</v>
      </c>
      <c r="O421" s="61"/>
      <c r="P421" s="178">
        <f t="shared" si="96"/>
        <v>0</v>
      </c>
      <c r="Q421" s="178">
        <v>0</v>
      </c>
      <c r="R421" s="178">
        <f t="shared" si="97"/>
        <v>0</v>
      </c>
      <c r="S421" s="178">
        <v>0</v>
      </c>
      <c r="T421" s="179">
        <f t="shared" si="98"/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180" t="s">
        <v>170</v>
      </c>
      <c r="AT421" s="180" t="s">
        <v>166</v>
      </c>
      <c r="AU421" s="180" t="s">
        <v>176</v>
      </c>
      <c r="AY421" s="18" t="s">
        <v>164</v>
      </c>
      <c r="BE421" s="101">
        <f t="shared" si="99"/>
        <v>0</v>
      </c>
      <c r="BF421" s="101">
        <f t="shared" si="100"/>
        <v>0</v>
      </c>
      <c r="BG421" s="101">
        <f t="shared" si="101"/>
        <v>0</v>
      </c>
      <c r="BH421" s="101">
        <f t="shared" si="102"/>
        <v>0</v>
      </c>
      <c r="BI421" s="101">
        <f t="shared" si="103"/>
        <v>0</v>
      </c>
      <c r="BJ421" s="18" t="s">
        <v>143</v>
      </c>
      <c r="BK421" s="101">
        <f t="shared" si="104"/>
        <v>0</v>
      </c>
      <c r="BL421" s="18" t="s">
        <v>170</v>
      </c>
      <c r="BM421" s="180" t="s">
        <v>927</v>
      </c>
    </row>
    <row r="422" spans="1:65" s="2" customFormat="1" ht="16.5" customHeight="1">
      <c r="A422" s="35"/>
      <c r="B422" s="136"/>
      <c r="C422" s="168" t="s">
        <v>928</v>
      </c>
      <c r="D422" s="168" t="s">
        <v>166</v>
      </c>
      <c r="E422" s="169" t="s">
        <v>929</v>
      </c>
      <c r="F422" s="170" t="s">
        <v>930</v>
      </c>
      <c r="G422" s="171" t="s">
        <v>169</v>
      </c>
      <c r="H422" s="172">
        <v>8</v>
      </c>
      <c r="I422" s="173"/>
      <c r="J422" s="174">
        <f t="shared" si="95"/>
        <v>0</v>
      </c>
      <c r="K422" s="175"/>
      <c r="L422" s="36"/>
      <c r="M422" s="176" t="s">
        <v>1</v>
      </c>
      <c r="N422" s="177" t="s">
        <v>42</v>
      </c>
      <c r="O422" s="61"/>
      <c r="P422" s="178">
        <f t="shared" si="96"/>
        <v>0</v>
      </c>
      <c r="Q422" s="178">
        <v>0</v>
      </c>
      <c r="R422" s="178">
        <f t="shared" si="97"/>
        <v>0</v>
      </c>
      <c r="S422" s="178">
        <v>0</v>
      </c>
      <c r="T422" s="179">
        <f t="shared" si="98"/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180" t="s">
        <v>170</v>
      </c>
      <c r="AT422" s="180" t="s">
        <v>166</v>
      </c>
      <c r="AU422" s="180" t="s">
        <v>176</v>
      </c>
      <c r="AY422" s="18" t="s">
        <v>164</v>
      </c>
      <c r="BE422" s="101">
        <f t="shared" si="99"/>
        <v>0</v>
      </c>
      <c r="BF422" s="101">
        <f t="shared" si="100"/>
        <v>0</v>
      </c>
      <c r="BG422" s="101">
        <f t="shared" si="101"/>
        <v>0</v>
      </c>
      <c r="BH422" s="101">
        <f t="shared" si="102"/>
        <v>0</v>
      </c>
      <c r="BI422" s="101">
        <f t="shared" si="103"/>
        <v>0</v>
      </c>
      <c r="BJ422" s="18" t="s">
        <v>143</v>
      </c>
      <c r="BK422" s="101">
        <f t="shared" si="104"/>
        <v>0</v>
      </c>
      <c r="BL422" s="18" t="s">
        <v>170</v>
      </c>
      <c r="BM422" s="180" t="s">
        <v>931</v>
      </c>
    </row>
    <row r="423" spans="1:65" s="2" customFormat="1" ht="16.5" customHeight="1">
      <c r="A423" s="35"/>
      <c r="B423" s="136"/>
      <c r="C423" s="168" t="s">
        <v>932</v>
      </c>
      <c r="D423" s="168" t="s">
        <v>166</v>
      </c>
      <c r="E423" s="169" t="s">
        <v>933</v>
      </c>
      <c r="F423" s="170" t="s">
        <v>934</v>
      </c>
      <c r="G423" s="171" t="s">
        <v>169</v>
      </c>
      <c r="H423" s="172">
        <v>3</v>
      </c>
      <c r="I423" s="173"/>
      <c r="J423" s="174">
        <f t="shared" si="95"/>
        <v>0</v>
      </c>
      <c r="K423" s="175"/>
      <c r="L423" s="36"/>
      <c r="M423" s="176" t="s">
        <v>1</v>
      </c>
      <c r="N423" s="177" t="s">
        <v>42</v>
      </c>
      <c r="O423" s="61"/>
      <c r="P423" s="178">
        <f t="shared" si="96"/>
        <v>0</v>
      </c>
      <c r="Q423" s="178">
        <v>0</v>
      </c>
      <c r="R423" s="178">
        <f t="shared" si="97"/>
        <v>0</v>
      </c>
      <c r="S423" s="178">
        <v>0</v>
      </c>
      <c r="T423" s="179">
        <f t="shared" si="98"/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180" t="s">
        <v>170</v>
      </c>
      <c r="AT423" s="180" t="s">
        <v>166</v>
      </c>
      <c r="AU423" s="180" t="s">
        <v>176</v>
      </c>
      <c r="AY423" s="18" t="s">
        <v>164</v>
      </c>
      <c r="BE423" s="101">
        <f t="shared" si="99"/>
        <v>0</v>
      </c>
      <c r="BF423" s="101">
        <f t="shared" si="100"/>
        <v>0</v>
      </c>
      <c r="BG423" s="101">
        <f t="shared" si="101"/>
        <v>0</v>
      </c>
      <c r="BH423" s="101">
        <f t="shared" si="102"/>
        <v>0</v>
      </c>
      <c r="BI423" s="101">
        <f t="shared" si="103"/>
        <v>0</v>
      </c>
      <c r="BJ423" s="18" t="s">
        <v>143</v>
      </c>
      <c r="BK423" s="101">
        <f t="shared" si="104"/>
        <v>0</v>
      </c>
      <c r="BL423" s="18" t="s">
        <v>170</v>
      </c>
      <c r="BM423" s="180" t="s">
        <v>935</v>
      </c>
    </row>
    <row r="424" spans="1:65" s="2" customFormat="1" ht="16.5" customHeight="1">
      <c r="A424" s="35"/>
      <c r="B424" s="136"/>
      <c r="C424" s="168" t="s">
        <v>936</v>
      </c>
      <c r="D424" s="168" t="s">
        <v>166</v>
      </c>
      <c r="E424" s="169" t="s">
        <v>937</v>
      </c>
      <c r="F424" s="170" t="s">
        <v>938</v>
      </c>
      <c r="G424" s="171" t="s">
        <v>169</v>
      </c>
      <c r="H424" s="172">
        <v>6</v>
      </c>
      <c r="I424" s="173"/>
      <c r="J424" s="174">
        <f t="shared" si="95"/>
        <v>0</v>
      </c>
      <c r="K424" s="175"/>
      <c r="L424" s="36"/>
      <c r="M424" s="176" t="s">
        <v>1</v>
      </c>
      <c r="N424" s="177" t="s">
        <v>42</v>
      </c>
      <c r="O424" s="61"/>
      <c r="P424" s="178">
        <f t="shared" si="96"/>
        <v>0</v>
      </c>
      <c r="Q424" s="178">
        <v>0</v>
      </c>
      <c r="R424" s="178">
        <f t="shared" si="97"/>
        <v>0</v>
      </c>
      <c r="S424" s="178">
        <v>0</v>
      </c>
      <c r="T424" s="179">
        <f t="shared" si="98"/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180" t="s">
        <v>170</v>
      </c>
      <c r="AT424" s="180" t="s">
        <v>166</v>
      </c>
      <c r="AU424" s="180" t="s">
        <v>176</v>
      </c>
      <c r="AY424" s="18" t="s">
        <v>164</v>
      </c>
      <c r="BE424" s="101">
        <f t="shared" si="99"/>
        <v>0</v>
      </c>
      <c r="BF424" s="101">
        <f t="shared" si="100"/>
        <v>0</v>
      </c>
      <c r="BG424" s="101">
        <f t="shared" si="101"/>
        <v>0</v>
      </c>
      <c r="BH424" s="101">
        <f t="shared" si="102"/>
        <v>0</v>
      </c>
      <c r="BI424" s="101">
        <f t="shared" si="103"/>
        <v>0</v>
      </c>
      <c r="BJ424" s="18" t="s">
        <v>143</v>
      </c>
      <c r="BK424" s="101">
        <f t="shared" si="104"/>
        <v>0</v>
      </c>
      <c r="BL424" s="18" t="s">
        <v>170</v>
      </c>
      <c r="BM424" s="180" t="s">
        <v>939</v>
      </c>
    </row>
    <row r="425" spans="1:65" s="12" customFormat="1" ht="20.75" customHeight="1">
      <c r="B425" s="155"/>
      <c r="D425" s="156" t="s">
        <v>75</v>
      </c>
      <c r="E425" s="166" t="s">
        <v>940</v>
      </c>
      <c r="F425" s="166" t="s">
        <v>165</v>
      </c>
      <c r="I425" s="158"/>
      <c r="J425" s="167">
        <f>BK425</f>
        <v>0</v>
      </c>
      <c r="L425" s="155"/>
      <c r="M425" s="160"/>
      <c r="N425" s="161"/>
      <c r="O425" s="161"/>
      <c r="P425" s="162">
        <f>SUM(P426:P430)</f>
        <v>0</v>
      </c>
      <c r="Q425" s="161"/>
      <c r="R425" s="162">
        <f>SUM(R426:R430)</f>
        <v>0</v>
      </c>
      <c r="S425" s="161"/>
      <c r="T425" s="163">
        <f>SUM(T426:T430)</f>
        <v>0</v>
      </c>
      <c r="AR425" s="156" t="s">
        <v>84</v>
      </c>
      <c r="AT425" s="164" t="s">
        <v>75</v>
      </c>
      <c r="AU425" s="164" t="s">
        <v>143</v>
      </c>
      <c r="AY425" s="156" t="s">
        <v>164</v>
      </c>
      <c r="BK425" s="165">
        <f>SUM(BK426:BK430)</f>
        <v>0</v>
      </c>
    </row>
    <row r="426" spans="1:65" s="2" customFormat="1" ht="16.5" customHeight="1">
      <c r="A426" s="35"/>
      <c r="B426" s="136"/>
      <c r="C426" s="168" t="s">
        <v>941</v>
      </c>
      <c r="D426" s="168" t="s">
        <v>166</v>
      </c>
      <c r="E426" s="169" t="s">
        <v>942</v>
      </c>
      <c r="F426" s="170" t="s">
        <v>943</v>
      </c>
      <c r="G426" s="171" t="s">
        <v>640</v>
      </c>
      <c r="H426" s="172">
        <v>1400</v>
      </c>
      <c r="I426" s="173"/>
      <c r="J426" s="174">
        <f>ROUND(I426*H426,2)</f>
        <v>0</v>
      </c>
      <c r="K426" s="175"/>
      <c r="L426" s="36"/>
      <c r="M426" s="176" t="s">
        <v>1</v>
      </c>
      <c r="N426" s="177" t="s">
        <v>42</v>
      </c>
      <c r="O426" s="61"/>
      <c r="P426" s="178">
        <f>O426*H426</f>
        <v>0</v>
      </c>
      <c r="Q426" s="178">
        <v>0</v>
      </c>
      <c r="R426" s="178">
        <f>Q426*H426</f>
        <v>0</v>
      </c>
      <c r="S426" s="178">
        <v>0</v>
      </c>
      <c r="T426" s="179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180" t="s">
        <v>170</v>
      </c>
      <c r="AT426" s="180" t="s">
        <v>166</v>
      </c>
      <c r="AU426" s="180" t="s">
        <v>176</v>
      </c>
      <c r="AY426" s="18" t="s">
        <v>164</v>
      </c>
      <c r="BE426" s="101">
        <f>IF(N426="základná",J426,0)</f>
        <v>0</v>
      </c>
      <c r="BF426" s="101">
        <f>IF(N426="znížená",J426,0)</f>
        <v>0</v>
      </c>
      <c r="BG426" s="101">
        <f>IF(N426="zákl. prenesená",J426,0)</f>
        <v>0</v>
      </c>
      <c r="BH426" s="101">
        <f>IF(N426="zníž. prenesená",J426,0)</f>
        <v>0</v>
      </c>
      <c r="BI426" s="101">
        <f>IF(N426="nulová",J426,0)</f>
        <v>0</v>
      </c>
      <c r="BJ426" s="18" t="s">
        <v>143</v>
      </c>
      <c r="BK426" s="101">
        <f>ROUND(I426*H426,2)</f>
        <v>0</v>
      </c>
      <c r="BL426" s="18" t="s">
        <v>170</v>
      </c>
      <c r="BM426" s="180" t="s">
        <v>944</v>
      </c>
    </row>
    <row r="427" spans="1:65" s="2" customFormat="1" ht="16.5" customHeight="1">
      <c r="A427" s="35"/>
      <c r="B427" s="136"/>
      <c r="C427" s="168" t="s">
        <v>945</v>
      </c>
      <c r="D427" s="168" t="s">
        <v>166</v>
      </c>
      <c r="E427" s="169" t="s">
        <v>946</v>
      </c>
      <c r="F427" s="170" t="s">
        <v>947</v>
      </c>
      <c r="G427" s="171" t="s">
        <v>640</v>
      </c>
      <c r="H427" s="172">
        <v>1400</v>
      </c>
      <c r="I427" s="173"/>
      <c r="J427" s="174">
        <f>ROUND(I427*H427,2)</f>
        <v>0</v>
      </c>
      <c r="K427" s="175"/>
      <c r="L427" s="36"/>
      <c r="M427" s="176" t="s">
        <v>1</v>
      </c>
      <c r="N427" s="177" t="s">
        <v>42</v>
      </c>
      <c r="O427" s="61"/>
      <c r="P427" s="178">
        <f>O427*H427</f>
        <v>0</v>
      </c>
      <c r="Q427" s="178">
        <v>0</v>
      </c>
      <c r="R427" s="178">
        <f>Q427*H427</f>
        <v>0</v>
      </c>
      <c r="S427" s="178">
        <v>0</v>
      </c>
      <c r="T427" s="179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180" t="s">
        <v>170</v>
      </c>
      <c r="AT427" s="180" t="s">
        <v>166</v>
      </c>
      <c r="AU427" s="180" t="s">
        <v>176</v>
      </c>
      <c r="AY427" s="18" t="s">
        <v>164</v>
      </c>
      <c r="BE427" s="101">
        <f>IF(N427="základná",J427,0)</f>
        <v>0</v>
      </c>
      <c r="BF427" s="101">
        <f>IF(N427="znížená",J427,0)</f>
        <v>0</v>
      </c>
      <c r="BG427" s="101">
        <f>IF(N427="zákl. prenesená",J427,0)</f>
        <v>0</v>
      </c>
      <c r="BH427" s="101">
        <f>IF(N427="zníž. prenesená",J427,0)</f>
        <v>0</v>
      </c>
      <c r="BI427" s="101">
        <f>IF(N427="nulová",J427,0)</f>
        <v>0</v>
      </c>
      <c r="BJ427" s="18" t="s">
        <v>143</v>
      </c>
      <c r="BK427" s="101">
        <f>ROUND(I427*H427,2)</f>
        <v>0</v>
      </c>
      <c r="BL427" s="18" t="s">
        <v>170</v>
      </c>
      <c r="BM427" s="180" t="s">
        <v>948</v>
      </c>
    </row>
    <row r="428" spans="1:65" s="2" customFormat="1" ht="16.5" customHeight="1">
      <c r="A428" s="35"/>
      <c r="B428" s="136"/>
      <c r="C428" s="168" t="s">
        <v>949</v>
      </c>
      <c r="D428" s="168" t="s">
        <v>166</v>
      </c>
      <c r="E428" s="169" t="s">
        <v>950</v>
      </c>
      <c r="F428" s="170" t="s">
        <v>951</v>
      </c>
      <c r="G428" s="171" t="s">
        <v>169</v>
      </c>
      <c r="H428" s="172">
        <v>124</v>
      </c>
      <c r="I428" s="173"/>
      <c r="J428" s="174">
        <f>ROUND(I428*H428,2)</f>
        <v>0</v>
      </c>
      <c r="K428" s="175"/>
      <c r="L428" s="36"/>
      <c r="M428" s="176" t="s">
        <v>1</v>
      </c>
      <c r="N428" s="177" t="s">
        <v>42</v>
      </c>
      <c r="O428" s="61"/>
      <c r="P428" s="178">
        <f>O428*H428</f>
        <v>0</v>
      </c>
      <c r="Q428" s="178">
        <v>0</v>
      </c>
      <c r="R428" s="178">
        <f>Q428*H428</f>
        <v>0</v>
      </c>
      <c r="S428" s="178">
        <v>0</v>
      </c>
      <c r="T428" s="179">
        <f>S428*H428</f>
        <v>0</v>
      </c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R428" s="180" t="s">
        <v>170</v>
      </c>
      <c r="AT428" s="180" t="s">
        <v>166</v>
      </c>
      <c r="AU428" s="180" t="s">
        <v>176</v>
      </c>
      <c r="AY428" s="18" t="s">
        <v>164</v>
      </c>
      <c r="BE428" s="101">
        <f>IF(N428="základná",J428,0)</f>
        <v>0</v>
      </c>
      <c r="BF428" s="101">
        <f>IF(N428="znížená",J428,0)</f>
        <v>0</v>
      </c>
      <c r="BG428" s="101">
        <f>IF(N428="zákl. prenesená",J428,0)</f>
        <v>0</v>
      </c>
      <c r="BH428" s="101">
        <f>IF(N428="zníž. prenesená",J428,0)</f>
        <v>0</v>
      </c>
      <c r="BI428" s="101">
        <f>IF(N428="nulová",J428,0)</f>
        <v>0</v>
      </c>
      <c r="BJ428" s="18" t="s">
        <v>143</v>
      </c>
      <c r="BK428" s="101">
        <f>ROUND(I428*H428,2)</f>
        <v>0</v>
      </c>
      <c r="BL428" s="18" t="s">
        <v>170</v>
      </c>
      <c r="BM428" s="180" t="s">
        <v>952</v>
      </c>
    </row>
    <row r="429" spans="1:65" s="2" customFormat="1" ht="16.5" customHeight="1">
      <c r="A429" s="35"/>
      <c r="B429" s="136"/>
      <c r="C429" s="168" t="s">
        <v>953</v>
      </c>
      <c r="D429" s="168" t="s">
        <v>166</v>
      </c>
      <c r="E429" s="169" t="s">
        <v>954</v>
      </c>
      <c r="F429" s="170" t="s">
        <v>955</v>
      </c>
      <c r="G429" s="171" t="s">
        <v>169</v>
      </c>
      <c r="H429" s="172">
        <v>11</v>
      </c>
      <c r="I429" s="173"/>
      <c r="J429" s="174">
        <f>ROUND(I429*H429,2)</f>
        <v>0</v>
      </c>
      <c r="K429" s="175"/>
      <c r="L429" s="36"/>
      <c r="M429" s="176" t="s">
        <v>1</v>
      </c>
      <c r="N429" s="177" t="s">
        <v>42</v>
      </c>
      <c r="O429" s="61"/>
      <c r="P429" s="178">
        <f>O429*H429</f>
        <v>0</v>
      </c>
      <c r="Q429" s="178">
        <v>0</v>
      </c>
      <c r="R429" s="178">
        <f>Q429*H429</f>
        <v>0</v>
      </c>
      <c r="S429" s="178">
        <v>0</v>
      </c>
      <c r="T429" s="179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180" t="s">
        <v>170</v>
      </c>
      <c r="AT429" s="180" t="s">
        <v>166</v>
      </c>
      <c r="AU429" s="180" t="s">
        <v>176</v>
      </c>
      <c r="AY429" s="18" t="s">
        <v>164</v>
      </c>
      <c r="BE429" s="101">
        <f>IF(N429="základná",J429,0)</f>
        <v>0</v>
      </c>
      <c r="BF429" s="101">
        <f>IF(N429="znížená",J429,0)</f>
        <v>0</v>
      </c>
      <c r="BG429" s="101">
        <f>IF(N429="zákl. prenesená",J429,0)</f>
        <v>0</v>
      </c>
      <c r="BH429" s="101">
        <f>IF(N429="zníž. prenesená",J429,0)</f>
        <v>0</v>
      </c>
      <c r="BI429" s="101">
        <f>IF(N429="nulová",J429,0)</f>
        <v>0</v>
      </c>
      <c r="BJ429" s="18" t="s">
        <v>143</v>
      </c>
      <c r="BK429" s="101">
        <f>ROUND(I429*H429,2)</f>
        <v>0</v>
      </c>
      <c r="BL429" s="18" t="s">
        <v>170</v>
      </c>
      <c r="BM429" s="180" t="s">
        <v>956</v>
      </c>
    </row>
    <row r="430" spans="1:65" s="2" customFormat="1" ht="16.5" customHeight="1">
      <c r="A430" s="35"/>
      <c r="B430" s="136"/>
      <c r="C430" s="168" t="s">
        <v>957</v>
      </c>
      <c r="D430" s="168" t="s">
        <v>166</v>
      </c>
      <c r="E430" s="169" t="s">
        <v>958</v>
      </c>
      <c r="F430" s="170" t="s">
        <v>959</v>
      </c>
      <c r="G430" s="171" t="s">
        <v>169</v>
      </c>
      <c r="H430" s="172">
        <v>11</v>
      </c>
      <c r="I430" s="173"/>
      <c r="J430" s="174">
        <f>ROUND(I430*H430,2)</f>
        <v>0</v>
      </c>
      <c r="K430" s="175"/>
      <c r="L430" s="36"/>
      <c r="M430" s="176" t="s">
        <v>1</v>
      </c>
      <c r="N430" s="177" t="s">
        <v>42</v>
      </c>
      <c r="O430" s="61"/>
      <c r="P430" s="178">
        <f>O430*H430</f>
        <v>0</v>
      </c>
      <c r="Q430" s="178">
        <v>0</v>
      </c>
      <c r="R430" s="178">
        <f>Q430*H430</f>
        <v>0</v>
      </c>
      <c r="S430" s="178">
        <v>0</v>
      </c>
      <c r="T430" s="179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180" t="s">
        <v>170</v>
      </c>
      <c r="AT430" s="180" t="s">
        <v>166</v>
      </c>
      <c r="AU430" s="180" t="s">
        <v>176</v>
      </c>
      <c r="AY430" s="18" t="s">
        <v>164</v>
      </c>
      <c r="BE430" s="101">
        <f>IF(N430="základná",J430,0)</f>
        <v>0</v>
      </c>
      <c r="BF430" s="101">
        <f>IF(N430="znížená",J430,0)</f>
        <v>0</v>
      </c>
      <c r="BG430" s="101">
        <f>IF(N430="zákl. prenesená",J430,0)</f>
        <v>0</v>
      </c>
      <c r="BH430" s="101">
        <f>IF(N430="zníž. prenesená",J430,0)</f>
        <v>0</v>
      </c>
      <c r="BI430" s="101">
        <f>IF(N430="nulová",J430,0)</f>
        <v>0</v>
      </c>
      <c r="BJ430" s="18" t="s">
        <v>143</v>
      </c>
      <c r="BK430" s="101">
        <f>ROUND(I430*H430,2)</f>
        <v>0</v>
      </c>
      <c r="BL430" s="18" t="s">
        <v>170</v>
      </c>
      <c r="BM430" s="180" t="s">
        <v>960</v>
      </c>
    </row>
    <row r="431" spans="1:65" s="12" customFormat="1" ht="20.75" customHeight="1">
      <c r="B431" s="155"/>
      <c r="D431" s="156" t="s">
        <v>75</v>
      </c>
      <c r="E431" s="166" t="s">
        <v>961</v>
      </c>
      <c r="F431" s="166" t="s">
        <v>962</v>
      </c>
      <c r="I431" s="158"/>
      <c r="J431" s="167">
        <f>BK431</f>
        <v>0</v>
      </c>
      <c r="L431" s="155"/>
      <c r="M431" s="160"/>
      <c r="N431" s="161"/>
      <c r="O431" s="161"/>
      <c r="P431" s="162">
        <f>P432</f>
        <v>0</v>
      </c>
      <c r="Q431" s="161"/>
      <c r="R431" s="162">
        <f>R432</f>
        <v>0</v>
      </c>
      <c r="S431" s="161"/>
      <c r="T431" s="163">
        <f>T432</f>
        <v>0</v>
      </c>
      <c r="AR431" s="156" t="s">
        <v>84</v>
      </c>
      <c r="AT431" s="164" t="s">
        <v>75</v>
      </c>
      <c r="AU431" s="164" t="s">
        <v>143</v>
      </c>
      <c r="AY431" s="156" t="s">
        <v>164</v>
      </c>
      <c r="BK431" s="165">
        <f>BK432</f>
        <v>0</v>
      </c>
    </row>
    <row r="432" spans="1:65" s="2" customFormat="1" ht="44.25" customHeight="1">
      <c r="A432" s="35"/>
      <c r="B432" s="136"/>
      <c r="C432" s="168" t="s">
        <v>963</v>
      </c>
      <c r="D432" s="168" t="s">
        <v>166</v>
      </c>
      <c r="E432" s="169" t="s">
        <v>964</v>
      </c>
      <c r="F432" s="170" t="s">
        <v>965</v>
      </c>
      <c r="G432" s="171" t="s">
        <v>169</v>
      </c>
      <c r="H432" s="172">
        <v>1</v>
      </c>
      <c r="I432" s="173"/>
      <c r="J432" s="174">
        <f>ROUND(I432*H432,2)</f>
        <v>0</v>
      </c>
      <c r="K432" s="175"/>
      <c r="L432" s="36"/>
      <c r="M432" s="176" t="s">
        <v>1</v>
      </c>
      <c r="N432" s="177" t="s">
        <v>42</v>
      </c>
      <c r="O432" s="61"/>
      <c r="P432" s="178">
        <f>O432*H432</f>
        <v>0</v>
      </c>
      <c r="Q432" s="178">
        <v>0</v>
      </c>
      <c r="R432" s="178">
        <f>Q432*H432</f>
        <v>0</v>
      </c>
      <c r="S432" s="178">
        <v>0</v>
      </c>
      <c r="T432" s="179">
        <f>S432*H432</f>
        <v>0</v>
      </c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R432" s="180" t="s">
        <v>170</v>
      </c>
      <c r="AT432" s="180" t="s">
        <v>166</v>
      </c>
      <c r="AU432" s="180" t="s">
        <v>176</v>
      </c>
      <c r="AY432" s="18" t="s">
        <v>164</v>
      </c>
      <c r="BE432" s="101">
        <f>IF(N432="základná",J432,0)</f>
        <v>0</v>
      </c>
      <c r="BF432" s="101">
        <f>IF(N432="znížená",J432,0)</f>
        <v>0</v>
      </c>
      <c r="BG432" s="101">
        <f>IF(N432="zákl. prenesená",J432,0)</f>
        <v>0</v>
      </c>
      <c r="BH432" s="101">
        <f>IF(N432="zníž. prenesená",J432,0)</f>
        <v>0</v>
      </c>
      <c r="BI432" s="101">
        <f>IF(N432="nulová",J432,0)</f>
        <v>0</v>
      </c>
      <c r="BJ432" s="18" t="s">
        <v>143</v>
      </c>
      <c r="BK432" s="101">
        <f>ROUND(I432*H432,2)</f>
        <v>0</v>
      </c>
      <c r="BL432" s="18" t="s">
        <v>170</v>
      </c>
      <c r="BM432" s="180" t="s">
        <v>966</v>
      </c>
    </row>
    <row r="433" spans="1:65" s="12" customFormat="1" ht="23" customHeight="1">
      <c r="B433" s="155"/>
      <c r="D433" s="156" t="s">
        <v>75</v>
      </c>
      <c r="E433" s="166" t="s">
        <v>544</v>
      </c>
      <c r="F433" s="166" t="s">
        <v>967</v>
      </c>
      <c r="I433" s="158"/>
      <c r="J433" s="167">
        <f>BK433</f>
        <v>0</v>
      </c>
      <c r="L433" s="155"/>
      <c r="M433" s="160"/>
      <c r="N433" s="161"/>
      <c r="O433" s="161"/>
      <c r="P433" s="162">
        <f>P434</f>
        <v>0</v>
      </c>
      <c r="Q433" s="161"/>
      <c r="R433" s="162">
        <f>R434</f>
        <v>0</v>
      </c>
      <c r="S433" s="161"/>
      <c r="T433" s="163">
        <f>T434</f>
        <v>0</v>
      </c>
      <c r="AR433" s="156" t="s">
        <v>84</v>
      </c>
      <c r="AT433" s="164" t="s">
        <v>75</v>
      </c>
      <c r="AU433" s="164" t="s">
        <v>84</v>
      </c>
      <c r="AY433" s="156" t="s">
        <v>164</v>
      </c>
      <c r="BK433" s="165">
        <f>BK434</f>
        <v>0</v>
      </c>
    </row>
    <row r="434" spans="1:65" s="2" customFormat="1" ht="33" customHeight="1">
      <c r="A434" s="35"/>
      <c r="B434" s="136"/>
      <c r="C434" s="168" t="s">
        <v>968</v>
      </c>
      <c r="D434" s="168" t="s">
        <v>166</v>
      </c>
      <c r="E434" s="169" t="s">
        <v>969</v>
      </c>
      <c r="F434" s="170" t="s">
        <v>970</v>
      </c>
      <c r="G434" s="171" t="s">
        <v>211</v>
      </c>
      <c r="H434" s="172">
        <v>900.91800000000001</v>
      </c>
      <c r="I434" s="173"/>
      <c r="J434" s="174">
        <f>ROUND(I434*H434,2)</f>
        <v>0</v>
      </c>
      <c r="K434" s="175"/>
      <c r="L434" s="36"/>
      <c r="M434" s="176" t="s">
        <v>1</v>
      </c>
      <c r="N434" s="177" t="s">
        <v>42</v>
      </c>
      <c r="O434" s="61"/>
      <c r="P434" s="178">
        <f>O434*H434</f>
        <v>0</v>
      </c>
      <c r="Q434" s="178">
        <v>0</v>
      </c>
      <c r="R434" s="178">
        <f>Q434*H434</f>
        <v>0</v>
      </c>
      <c r="S434" s="178">
        <v>0</v>
      </c>
      <c r="T434" s="179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180" t="s">
        <v>170</v>
      </c>
      <c r="AT434" s="180" t="s">
        <v>166</v>
      </c>
      <c r="AU434" s="180" t="s">
        <v>143</v>
      </c>
      <c r="AY434" s="18" t="s">
        <v>164</v>
      </c>
      <c r="BE434" s="101">
        <f>IF(N434="základná",J434,0)</f>
        <v>0</v>
      </c>
      <c r="BF434" s="101">
        <f>IF(N434="znížená",J434,0)</f>
        <v>0</v>
      </c>
      <c r="BG434" s="101">
        <f>IF(N434="zákl. prenesená",J434,0)</f>
        <v>0</v>
      </c>
      <c r="BH434" s="101">
        <f>IF(N434="zníž. prenesená",J434,0)</f>
        <v>0</v>
      </c>
      <c r="BI434" s="101">
        <f>IF(N434="nulová",J434,0)</f>
        <v>0</v>
      </c>
      <c r="BJ434" s="18" t="s">
        <v>143</v>
      </c>
      <c r="BK434" s="101">
        <f>ROUND(I434*H434,2)</f>
        <v>0</v>
      </c>
      <c r="BL434" s="18" t="s">
        <v>170</v>
      </c>
      <c r="BM434" s="180" t="s">
        <v>971</v>
      </c>
    </row>
    <row r="435" spans="1:65" s="12" customFormat="1" ht="23" customHeight="1">
      <c r="B435" s="155"/>
      <c r="D435" s="156" t="s">
        <v>75</v>
      </c>
      <c r="E435" s="166" t="s">
        <v>972</v>
      </c>
      <c r="F435" s="166" t="s">
        <v>962</v>
      </c>
      <c r="I435" s="158"/>
      <c r="J435" s="167">
        <f>BK435</f>
        <v>0</v>
      </c>
      <c r="L435" s="155"/>
      <c r="M435" s="160"/>
      <c r="N435" s="161"/>
      <c r="O435" s="161"/>
      <c r="P435" s="162">
        <f>P436</f>
        <v>0</v>
      </c>
      <c r="Q435" s="161"/>
      <c r="R435" s="162">
        <f>R436</f>
        <v>0</v>
      </c>
      <c r="S435" s="161"/>
      <c r="T435" s="163">
        <f>T436</f>
        <v>0</v>
      </c>
      <c r="AR435" s="156" t="s">
        <v>170</v>
      </c>
      <c r="AT435" s="164" t="s">
        <v>75</v>
      </c>
      <c r="AU435" s="164" t="s">
        <v>84</v>
      </c>
      <c r="AY435" s="156" t="s">
        <v>164</v>
      </c>
      <c r="BK435" s="165">
        <f>BK436</f>
        <v>0</v>
      </c>
    </row>
    <row r="436" spans="1:65" s="2" customFormat="1" ht="21.75" customHeight="1">
      <c r="A436" s="35"/>
      <c r="B436" s="136"/>
      <c r="C436" s="168" t="s">
        <v>973</v>
      </c>
      <c r="D436" s="168" t="s">
        <v>166</v>
      </c>
      <c r="E436" s="169" t="s">
        <v>974</v>
      </c>
      <c r="F436" s="170" t="s">
        <v>975</v>
      </c>
      <c r="G436" s="171" t="s">
        <v>169</v>
      </c>
      <c r="H436" s="172">
        <v>1</v>
      </c>
      <c r="I436" s="173"/>
      <c r="J436" s="174">
        <f>ROUND(I436*H436,2)</f>
        <v>0</v>
      </c>
      <c r="K436" s="175"/>
      <c r="L436" s="36"/>
      <c r="M436" s="176" t="s">
        <v>1</v>
      </c>
      <c r="N436" s="177" t="s">
        <v>42</v>
      </c>
      <c r="O436" s="61"/>
      <c r="P436" s="178">
        <f>O436*H436</f>
        <v>0</v>
      </c>
      <c r="Q436" s="178">
        <v>0</v>
      </c>
      <c r="R436" s="178">
        <f>Q436*H436</f>
        <v>0</v>
      </c>
      <c r="S436" s="178">
        <v>0</v>
      </c>
      <c r="T436" s="179">
        <f>S436*H436</f>
        <v>0</v>
      </c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R436" s="180" t="s">
        <v>170</v>
      </c>
      <c r="AT436" s="180" t="s">
        <v>166</v>
      </c>
      <c r="AU436" s="180" t="s">
        <v>143</v>
      </c>
      <c r="AY436" s="18" t="s">
        <v>164</v>
      </c>
      <c r="BE436" s="101">
        <f>IF(N436="základná",J436,0)</f>
        <v>0</v>
      </c>
      <c r="BF436" s="101">
        <f>IF(N436="znížená",J436,0)</f>
        <v>0</v>
      </c>
      <c r="BG436" s="101">
        <f>IF(N436="zákl. prenesená",J436,0)</f>
        <v>0</v>
      </c>
      <c r="BH436" s="101">
        <f>IF(N436="zníž. prenesená",J436,0)</f>
        <v>0</v>
      </c>
      <c r="BI436" s="101">
        <f>IF(N436="nulová",J436,0)</f>
        <v>0</v>
      </c>
      <c r="BJ436" s="18" t="s">
        <v>143</v>
      </c>
      <c r="BK436" s="101">
        <f>ROUND(I436*H436,2)</f>
        <v>0</v>
      </c>
      <c r="BL436" s="18" t="s">
        <v>170</v>
      </c>
      <c r="BM436" s="180" t="s">
        <v>877</v>
      </c>
    </row>
    <row r="437" spans="1:65" s="12" customFormat="1" ht="26" customHeight="1">
      <c r="B437" s="155"/>
      <c r="D437" s="156" t="s">
        <v>75</v>
      </c>
      <c r="E437" s="157" t="s">
        <v>976</v>
      </c>
      <c r="F437" s="157" t="s">
        <v>977</v>
      </c>
      <c r="I437" s="158"/>
      <c r="J437" s="159">
        <f>BK437</f>
        <v>0</v>
      </c>
      <c r="L437" s="155"/>
      <c r="M437" s="160"/>
      <c r="N437" s="161"/>
      <c r="O437" s="161"/>
      <c r="P437" s="162">
        <f>P438+P452+P460</f>
        <v>0</v>
      </c>
      <c r="Q437" s="161"/>
      <c r="R437" s="162">
        <f>R438+R452+R460</f>
        <v>2.7044418000000001</v>
      </c>
      <c r="S437" s="161"/>
      <c r="T437" s="163">
        <f>T438+T452+T460</f>
        <v>0</v>
      </c>
      <c r="AR437" s="156" t="s">
        <v>143</v>
      </c>
      <c r="AT437" s="164" t="s">
        <v>75</v>
      </c>
      <c r="AU437" s="164" t="s">
        <v>76</v>
      </c>
      <c r="AY437" s="156" t="s">
        <v>164</v>
      </c>
      <c r="BK437" s="165">
        <f>BK438+BK452+BK460</f>
        <v>0</v>
      </c>
    </row>
    <row r="438" spans="1:65" s="12" customFormat="1" ht="23" customHeight="1">
      <c r="B438" s="155"/>
      <c r="D438" s="156" t="s">
        <v>75</v>
      </c>
      <c r="E438" s="166" t="s">
        <v>978</v>
      </c>
      <c r="F438" s="166" t="s">
        <v>979</v>
      </c>
      <c r="I438" s="158"/>
      <c r="J438" s="167">
        <f>BK438</f>
        <v>0</v>
      </c>
      <c r="L438" s="155"/>
      <c r="M438" s="160"/>
      <c r="N438" s="161"/>
      <c r="O438" s="161"/>
      <c r="P438" s="162">
        <f>SUM(P439:P451)</f>
        <v>0</v>
      </c>
      <c r="Q438" s="161"/>
      <c r="R438" s="162">
        <f>SUM(R439:R451)</f>
        <v>1.4506300000000001E-2</v>
      </c>
      <c r="S438" s="161"/>
      <c r="T438" s="163">
        <f>SUM(T439:T451)</f>
        <v>0</v>
      </c>
      <c r="AR438" s="156" t="s">
        <v>143</v>
      </c>
      <c r="AT438" s="164" t="s">
        <v>75</v>
      </c>
      <c r="AU438" s="164" t="s">
        <v>84</v>
      </c>
      <c r="AY438" s="156" t="s">
        <v>164</v>
      </c>
      <c r="BK438" s="165">
        <f>SUM(BK439:BK451)</f>
        <v>0</v>
      </c>
    </row>
    <row r="439" spans="1:65" s="2" customFormat="1" ht="21.75" customHeight="1">
      <c r="A439" s="35"/>
      <c r="B439" s="136"/>
      <c r="C439" s="168" t="s">
        <v>980</v>
      </c>
      <c r="D439" s="168" t="s">
        <v>166</v>
      </c>
      <c r="E439" s="169" t="s">
        <v>981</v>
      </c>
      <c r="F439" s="170" t="s">
        <v>982</v>
      </c>
      <c r="G439" s="171" t="s">
        <v>174</v>
      </c>
      <c r="H439" s="172">
        <v>19.524999999999999</v>
      </c>
      <c r="I439" s="173"/>
      <c r="J439" s="174">
        <f>ROUND(I439*H439,2)</f>
        <v>0</v>
      </c>
      <c r="K439" s="175"/>
      <c r="L439" s="36"/>
      <c r="M439" s="176" t="s">
        <v>1</v>
      </c>
      <c r="N439" s="177" t="s">
        <v>42</v>
      </c>
      <c r="O439" s="61"/>
      <c r="P439" s="178">
        <f>O439*H439</f>
        <v>0</v>
      </c>
      <c r="Q439" s="178">
        <v>8.0000000000000007E-5</v>
      </c>
      <c r="R439" s="178">
        <f>Q439*H439</f>
        <v>1.562E-3</v>
      </c>
      <c r="S439" s="178">
        <v>0</v>
      </c>
      <c r="T439" s="179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180" t="s">
        <v>234</v>
      </c>
      <c r="AT439" s="180" t="s">
        <v>166</v>
      </c>
      <c r="AU439" s="180" t="s">
        <v>143</v>
      </c>
      <c r="AY439" s="18" t="s">
        <v>164</v>
      </c>
      <c r="BE439" s="101">
        <f>IF(N439="základná",J439,0)</f>
        <v>0</v>
      </c>
      <c r="BF439" s="101">
        <f>IF(N439="znížená",J439,0)</f>
        <v>0</v>
      </c>
      <c r="BG439" s="101">
        <f>IF(N439="zákl. prenesená",J439,0)</f>
        <v>0</v>
      </c>
      <c r="BH439" s="101">
        <f>IF(N439="zníž. prenesená",J439,0)</f>
        <v>0</v>
      </c>
      <c r="BI439" s="101">
        <f>IF(N439="nulová",J439,0)</f>
        <v>0</v>
      </c>
      <c r="BJ439" s="18" t="s">
        <v>143</v>
      </c>
      <c r="BK439" s="101">
        <f>ROUND(I439*H439,2)</f>
        <v>0</v>
      </c>
      <c r="BL439" s="18" t="s">
        <v>234</v>
      </c>
      <c r="BM439" s="180" t="s">
        <v>983</v>
      </c>
    </row>
    <row r="440" spans="1:65" s="13" customFormat="1" ht="12">
      <c r="B440" s="181"/>
      <c r="D440" s="182" t="s">
        <v>203</v>
      </c>
      <c r="E440" s="183" t="s">
        <v>1</v>
      </c>
      <c r="F440" s="184" t="s">
        <v>213</v>
      </c>
      <c r="H440" s="183" t="s">
        <v>1</v>
      </c>
      <c r="I440" s="185"/>
      <c r="L440" s="181"/>
      <c r="M440" s="186"/>
      <c r="N440" s="187"/>
      <c r="O440" s="187"/>
      <c r="P440" s="187"/>
      <c r="Q440" s="187"/>
      <c r="R440" s="187"/>
      <c r="S440" s="187"/>
      <c r="T440" s="188"/>
      <c r="AT440" s="183" t="s">
        <v>203</v>
      </c>
      <c r="AU440" s="183" t="s">
        <v>143</v>
      </c>
      <c r="AV440" s="13" t="s">
        <v>84</v>
      </c>
      <c r="AW440" s="13" t="s">
        <v>30</v>
      </c>
      <c r="AX440" s="13" t="s">
        <v>76</v>
      </c>
      <c r="AY440" s="183" t="s">
        <v>164</v>
      </c>
    </row>
    <row r="441" spans="1:65" s="14" customFormat="1" ht="12">
      <c r="B441" s="189"/>
      <c r="D441" s="182" t="s">
        <v>203</v>
      </c>
      <c r="E441" s="190" t="s">
        <v>1</v>
      </c>
      <c r="F441" s="191" t="s">
        <v>984</v>
      </c>
      <c r="H441" s="192">
        <v>19.524999999999999</v>
      </c>
      <c r="I441" s="193"/>
      <c r="L441" s="189"/>
      <c r="M441" s="194"/>
      <c r="N441" s="195"/>
      <c r="O441" s="195"/>
      <c r="P441" s="195"/>
      <c r="Q441" s="195"/>
      <c r="R441" s="195"/>
      <c r="S441" s="195"/>
      <c r="T441" s="196"/>
      <c r="AT441" s="190" t="s">
        <v>203</v>
      </c>
      <c r="AU441" s="190" t="s">
        <v>143</v>
      </c>
      <c r="AV441" s="14" t="s">
        <v>143</v>
      </c>
      <c r="AW441" s="14" t="s">
        <v>30</v>
      </c>
      <c r="AX441" s="14" t="s">
        <v>76</v>
      </c>
      <c r="AY441" s="190" t="s">
        <v>164</v>
      </c>
    </row>
    <row r="442" spans="1:65" s="15" customFormat="1" ht="12">
      <c r="B442" s="197"/>
      <c r="D442" s="182" t="s">
        <v>203</v>
      </c>
      <c r="E442" s="198" t="s">
        <v>1</v>
      </c>
      <c r="F442" s="199" t="s">
        <v>206</v>
      </c>
      <c r="H442" s="200">
        <v>19.524999999999999</v>
      </c>
      <c r="I442" s="201"/>
      <c r="L442" s="197"/>
      <c r="M442" s="202"/>
      <c r="N442" s="203"/>
      <c r="O442" s="203"/>
      <c r="P442" s="203"/>
      <c r="Q442" s="203"/>
      <c r="R442" s="203"/>
      <c r="S442" s="203"/>
      <c r="T442" s="204"/>
      <c r="AT442" s="198" t="s">
        <v>203</v>
      </c>
      <c r="AU442" s="198" t="s">
        <v>143</v>
      </c>
      <c r="AV442" s="15" t="s">
        <v>170</v>
      </c>
      <c r="AW442" s="15" t="s">
        <v>30</v>
      </c>
      <c r="AX442" s="15" t="s">
        <v>84</v>
      </c>
      <c r="AY442" s="198" t="s">
        <v>164</v>
      </c>
    </row>
    <row r="443" spans="1:65" s="2" customFormat="1" ht="16.5" customHeight="1">
      <c r="A443" s="35"/>
      <c r="B443" s="136"/>
      <c r="C443" s="205" t="s">
        <v>347</v>
      </c>
      <c r="D443" s="205" t="s">
        <v>208</v>
      </c>
      <c r="E443" s="206" t="s">
        <v>985</v>
      </c>
      <c r="F443" s="207" t="s">
        <v>986</v>
      </c>
      <c r="G443" s="208" t="s">
        <v>174</v>
      </c>
      <c r="H443" s="209">
        <v>22.454000000000001</v>
      </c>
      <c r="I443" s="210"/>
      <c r="J443" s="211">
        <f>ROUND(I443*H443,2)</f>
        <v>0</v>
      </c>
      <c r="K443" s="212"/>
      <c r="L443" s="213"/>
      <c r="M443" s="214" t="s">
        <v>1</v>
      </c>
      <c r="N443" s="215" t="s">
        <v>42</v>
      </c>
      <c r="O443" s="61"/>
      <c r="P443" s="178">
        <f>O443*H443</f>
        <v>0</v>
      </c>
      <c r="Q443" s="178">
        <v>4.4999999999999999E-4</v>
      </c>
      <c r="R443" s="178">
        <f>Q443*H443</f>
        <v>1.01043E-2</v>
      </c>
      <c r="S443" s="178">
        <v>0</v>
      </c>
      <c r="T443" s="179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180" t="s">
        <v>282</v>
      </c>
      <c r="AT443" s="180" t="s">
        <v>208</v>
      </c>
      <c r="AU443" s="180" t="s">
        <v>143</v>
      </c>
      <c r="AY443" s="18" t="s">
        <v>164</v>
      </c>
      <c r="BE443" s="101">
        <f>IF(N443="základná",J443,0)</f>
        <v>0</v>
      </c>
      <c r="BF443" s="101">
        <f>IF(N443="znížená",J443,0)</f>
        <v>0</v>
      </c>
      <c r="BG443" s="101">
        <f>IF(N443="zákl. prenesená",J443,0)</f>
        <v>0</v>
      </c>
      <c r="BH443" s="101">
        <f>IF(N443="zníž. prenesená",J443,0)</f>
        <v>0</v>
      </c>
      <c r="BI443" s="101">
        <f>IF(N443="nulová",J443,0)</f>
        <v>0</v>
      </c>
      <c r="BJ443" s="18" t="s">
        <v>143</v>
      </c>
      <c r="BK443" s="101">
        <f>ROUND(I443*H443,2)</f>
        <v>0</v>
      </c>
      <c r="BL443" s="18" t="s">
        <v>234</v>
      </c>
      <c r="BM443" s="180" t="s">
        <v>987</v>
      </c>
    </row>
    <row r="444" spans="1:65" s="13" customFormat="1" ht="12">
      <c r="B444" s="181"/>
      <c r="D444" s="182" t="s">
        <v>203</v>
      </c>
      <c r="E444" s="183" t="s">
        <v>1</v>
      </c>
      <c r="F444" s="184" t="s">
        <v>213</v>
      </c>
      <c r="H444" s="183" t="s">
        <v>1</v>
      </c>
      <c r="I444" s="185"/>
      <c r="L444" s="181"/>
      <c r="M444" s="186"/>
      <c r="N444" s="187"/>
      <c r="O444" s="187"/>
      <c r="P444" s="187"/>
      <c r="Q444" s="187"/>
      <c r="R444" s="187"/>
      <c r="S444" s="187"/>
      <c r="T444" s="188"/>
      <c r="AT444" s="183" t="s">
        <v>203</v>
      </c>
      <c r="AU444" s="183" t="s">
        <v>143</v>
      </c>
      <c r="AV444" s="13" t="s">
        <v>84</v>
      </c>
      <c r="AW444" s="13" t="s">
        <v>30</v>
      </c>
      <c r="AX444" s="13" t="s">
        <v>76</v>
      </c>
      <c r="AY444" s="183" t="s">
        <v>164</v>
      </c>
    </row>
    <row r="445" spans="1:65" s="14" customFormat="1" ht="12">
      <c r="B445" s="189"/>
      <c r="D445" s="182" t="s">
        <v>203</v>
      </c>
      <c r="E445" s="190" t="s">
        <v>1</v>
      </c>
      <c r="F445" s="191" t="s">
        <v>988</v>
      </c>
      <c r="H445" s="192">
        <v>22.454000000000001</v>
      </c>
      <c r="I445" s="193"/>
      <c r="L445" s="189"/>
      <c r="M445" s="194"/>
      <c r="N445" s="195"/>
      <c r="O445" s="195"/>
      <c r="P445" s="195"/>
      <c r="Q445" s="195"/>
      <c r="R445" s="195"/>
      <c r="S445" s="195"/>
      <c r="T445" s="196"/>
      <c r="AT445" s="190" t="s">
        <v>203</v>
      </c>
      <c r="AU445" s="190" t="s">
        <v>143</v>
      </c>
      <c r="AV445" s="14" t="s">
        <v>143</v>
      </c>
      <c r="AW445" s="14" t="s">
        <v>30</v>
      </c>
      <c r="AX445" s="14" t="s">
        <v>76</v>
      </c>
      <c r="AY445" s="190" t="s">
        <v>164</v>
      </c>
    </row>
    <row r="446" spans="1:65" s="15" customFormat="1" ht="12">
      <c r="B446" s="197"/>
      <c r="D446" s="182" t="s">
        <v>203</v>
      </c>
      <c r="E446" s="198" t="s">
        <v>1</v>
      </c>
      <c r="F446" s="199" t="s">
        <v>206</v>
      </c>
      <c r="H446" s="200">
        <v>22.454000000000001</v>
      </c>
      <c r="I446" s="201"/>
      <c r="L446" s="197"/>
      <c r="M446" s="202"/>
      <c r="N446" s="203"/>
      <c r="O446" s="203"/>
      <c r="P446" s="203"/>
      <c r="Q446" s="203"/>
      <c r="R446" s="203"/>
      <c r="S446" s="203"/>
      <c r="T446" s="204"/>
      <c r="AT446" s="198" t="s">
        <v>203</v>
      </c>
      <c r="AU446" s="198" t="s">
        <v>143</v>
      </c>
      <c r="AV446" s="15" t="s">
        <v>170</v>
      </c>
      <c r="AW446" s="15" t="s">
        <v>30</v>
      </c>
      <c r="AX446" s="15" t="s">
        <v>84</v>
      </c>
      <c r="AY446" s="198" t="s">
        <v>164</v>
      </c>
    </row>
    <row r="447" spans="1:65" s="2" customFormat="1" ht="21.75" customHeight="1">
      <c r="A447" s="35"/>
      <c r="B447" s="136"/>
      <c r="C447" s="168" t="s">
        <v>989</v>
      </c>
      <c r="D447" s="168" t="s">
        <v>166</v>
      </c>
      <c r="E447" s="169" t="s">
        <v>990</v>
      </c>
      <c r="F447" s="170" t="s">
        <v>991</v>
      </c>
      <c r="G447" s="171" t="s">
        <v>640</v>
      </c>
      <c r="H447" s="172">
        <v>35.5</v>
      </c>
      <c r="I447" s="173"/>
      <c r="J447" s="174">
        <f>ROUND(I447*H447,2)</f>
        <v>0</v>
      </c>
      <c r="K447" s="175"/>
      <c r="L447" s="36"/>
      <c r="M447" s="176" t="s">
        <v>1</v>
      </c>
      <c r="N447" s="177" t="s">
        <v>42</v>
      </c>
      <c r="O447" s="61"/>
      <c r="P447" s="178">
        <f>O447*H447</f>
        <v>0</v>
      </c>
      <c r="Q447" s="178">
        <v>8.0000000000000007E-5</v>
      </c>
      <c r="R447" s="178">
        <f>Q447*H447</f>
        <v>2.8400000000000001E-3</v>
      </c>
      <c r="S447" s="178">
        <v>0</v>
      </c>
      <c r="T447" s="179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180" t="s">
        <v>234</v>
      </c>
      <c r="AT447" s="180" t="s">
        <v>166</v>
      </c>
      <c r="AU447" s="180" t="s">
        <v>143</v>
      </c>
      <c r="AY447" s="18" t="s">
        <v>164</v>
      </c>
      <c r="BE447" s="101">
        <f>IF(N447="základná",J447,0)</f>
        <v>0</v>
      </c>
      <c r="BF447" s="101">
        <f>IF(N447="znížená",J447,0)</f>
        <v>0</v>
      </c>
      <c r="BG447" s="101">
        <f>IF(N447="zákl. prenesená",J447,0)</f>
        <v>0</v>
      </c>
      <c r="BH447" s="101">
        <f>IF(N447="zníž. prenesená",J447,0)</f>
        <v>0</v>
      </c>
      <c r="BI447" s="101">
        <f>IF(N447="nulová",J447,0)</f>
        <v>0</v>
      </c>
      <c r="BJ447" s="18" t="s">
        <v>143</v>
      </c>
      <c r="BK447" s="101">
        <f>ROUND(I447*H447,2)</f>
        <v>0</v>
      </c>
      <c r="BL447" s="18" t="s">
        <v>234</v>
      </c>
      <c r="BM447" s="180" t="s">
        <v>992</v>
      </c>
    </row>
    <row r="448" spans="1:65" s="13" customFormat="1" ht="12">
      <c r="B448" s="181"/>
      <c r="D448" s="182" t="s">
        <v>203</v>
      </c>
      <c r="E448" s="183" t="s">
        <v>1</v>
      </c>
      <c r="F448" s="184" t="s">
        <v>213</v>
      </c>
      <c r="H448" s="183" t="s">
        <v>1</v>
      </c>
      <c r="I448" s="185"/>
      <c r="L448" s="181"/>
      <c r="M448" s="186"/>
      <c r="N448" s="187"/>
      <c r="O448" s="187"/>
      <c r="P448" s="187"/>
      <c r="Q448" s="187"/>
      <c r="R448" s="187"/>
      <c r="S448" s="187"/>
      <c r="T448" s="188"/>
      <c r="AT448" s="183" t="s">
        <v>203</v>
      </c>
      <c r="AU448" s="183" t="s">
        <v>143</v>
      </c>
      <c r="AV448" s="13" t="s">
        <v>84</v>
      </c>
      <c r="AW448" s="13" t="s">
        <v>30</v>
      </c>
      <c r="AX448" s="13" t="s">
        <v>76</v>
      </c>
      <c r="AY448" s="183" t="s">
        <v>164</v>
      </c>
    </row>
    <row r="449" spans="1:65" s="14" customFormat="1" ht="12">
      <c r="B449" s="189"/>
      <c r="D449" s="182" t="s">
        <v>203</v>
      </c>
      <c r="E449" s="190" t="s">
        <v>1</v>
      </c>
      <c r="F449" s="191" t="s">
        <v>993</v>
      </c>
      <c r="H449" s="192">
        <v>35.5</v>
      </c>
      <c r="I449" s="193"/>
      <c r="L449" s="189"/>
      <c r="M449" s="194"/>
      <c r="N449" s="195"/>
      <c r="O449" s="195"/>
      <c r="P449" s="195"/>
      <c r="Q449" s="195"/>
      <c r="R449" s="195"/>
      <c r="S449" s="195"/>
      <c r="T449" s="196"/>
      <c r="AT449" s="190" t="s">
        <v>203</v>
      </c>
      <c r="AU449" s="190" t="s">
        <v>143</v>
      </c>
      <c r="AV449" s="14" t="s">
        <v>143</v>
      </c>
      <c r="AW449" s="14" t="s">
        <v>30</v>
      </c>
      <c r="AX449" s="14" t="s">
        <v>76</v>
      </c>
      <c r="AY449" s="190" t="s">
        <v>164</v>
      </c>
    </row>
    <row r="450" spans="1:65" s="15" customFormat="1" ht="12">
      <c r="B450" s="197"/>
      <c r="D450" s="182" t="s">
        <v>203</v>
      </c>
      <c r="E450" s="198" t="s">
        <v>1</v>
      </c>
      <c r="F450" s="199" t="s">
        <v>206</v>
      </c>
      <c r="H450" s="200">
        <v>35.5</v>
      </c>
      <c r="I450" s="201"/>
      <c r="L450" s="197"/>
      <c r="M450" s="202"/>
      <c r="N450" s="203"/>
      <c r="O450" s="203"/>
      <c r="P450" s="203"/>
      <c r="Q450" s="203"/>
      <c r="R450" s="203"/>
      <c r="S450" s="203"/>
      <c r="T450" s="204"/>
      <c r="AT450" s="198" t="s">
        <v>203</v>
      </c>
      <c r="AU450" s="198" t="s">
        <v>143</v>
      </c>
      <c r="AV450" s="15" t="s">
        <v>170</v>
      </c>
      <c r="AW450" s="15" t="s">
        <v>30</v>
      </c>
      <c r="AX450" s="15" t="s">
        <v>84</v>
      </c>
      <c r="AY450" s="198" t="s">
        <v>164</v>
      </c>
    </row>
    <row r="451" spans="1:65" s="2" customFormat="1" ht="21.75" customHeight="1">
      <c r="A451" s="35"/>
      <c r="B451" s="136"/>
      <c r="C451" s="168" t="s">
        <v>994</v>
      </c>
      <c r="D451" s="168" t="s">
        <v>166</v>
      </c>
      <c r="E451" s="169" t="s">
        <v>995</v>
      </c>
      <c r="F451" s="170" t="s">
        <v>996</v>
      </c>
      <c r="G451" s="171" t="s">
        <v>997</v>
      </c>
      <c r="H451" s="216"/>
      <c r="I451" s="173"/>
      <c r="J451" s="174">
        <f>ROUND(I451*H451,2)</f>
        <v>0</v>
      </c>
      <c r="K451" s="175"/>
      <c r="L451" s="36"/>
      <c r="M451" s="176" t="s">
        <v>1</v>
      </c>
      <c r="N451" s="177" t="s">
        <v>42</v>
      </c>
      <c r="O451" s="61"/>
      <c r="P451" s="178">
        <f>O451*H451</f>
        <v>0</v>
      </c>
      <c r="Q451" s="178">
        <v>0</v>
      </c>
      <c r="R451" s="178">
        <f>Q451*H451</f>
        <v>0</v>
      </c>
      <c r="S451" s="178">
        <v>0</v>
      </c>
      <c r="T451" s="179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180" t="s">
        <v>234</v>
      </c>
      <c r="AT451" s="180" t="s">
        <v>166</v>
      </c>
      <c r="AU451" s="180" t="s">
        <v>143</v>
      </c>
      <c r="AY451" s="18" t="s">
        <v>164</v>
      </c>
      <c r="BE451" s="101">
        <f>IF(N451="základná",J451,0)</f>
        <v>0</v>
      </c>
      <c r="BF451" s="101">
        <f>IF(N451="znížená",J451,0)</f>
        <v>0</v>
      </c>
      <c r="BG451" s="101">
        <f>IF(N451="zákl. prenesená",J451,0)</f>
        <v>0</v>
      </c>
      <c r="BH451" s="101">
        <f>IF(N451="zníž. prenesená",J451,0)</f>
        <v>0</v>
      </c>
      <c r="BI451" s="101">
        <f>IF(N451="nulová",J451,0)</f>
        <v>0</v>
      </c>
      <c r="BJ451" s="18" t="s">
        <v>143</v>
      </c>
      <c r="BK451" s="101">
        <f>ROUND(I451*H451,2)</f>
        <v>0</v>
      </c>
      <c r="BL451" s="18" t="s">
        <v>234</v>
      </c>
      <c r="BM451" s="180" t="s">
        <v>998</v>
      </c>
    </row>
    <row r="452" spans="1:65" s="12" customFormat="1" ht="23" customHeight="1">
      <c r="B452" s="155"/>
      <c r="D452" s="156" t="s">
        <v>75</v>
      </c>
      <c r="E452" s="166" t="s">
        <v>999</v>
      </c>
      <c r="F452" s="166" t="s">
        <v>1000</v>
      </c>
      <c r="I452" s="158"/>
      <c r="J452" s="167">
        <f>BK452</f>
        <v>0</v>
      </c>
      <c r="L452" s="155"/>
      <c r="M452" s="160"/>
      <c r="N452" s="161"/>
      <c r="O452" s="161"/>
      <c r="P452" s="162">
        <f>SUM(P453:P459)</f>
        <v>0</v>
      </c>
      <c r="Q452" s="161"/>
      <c r="R452" s="162">
        <f>SUM(R453:R459)</f>
        <v>2.5594485000000002</v>
      </c>
      <c r="S452" s="161"/>
      <c r="T452" s="163">
        <f>SUM(T453:T459)</f>
        <v>0</v>
      </c>
      <c r="AR452" s="156" t="s">
        <v>143</v>
      </c>
      <c r="AT452" s="164" t="s">
        <v>75</v>
      </c>
      <c r="AU452" s="164" t="s">
        <v>84</v>
      </c>
      <c r="AY452" s="156" t="s">
        <v>164</v>
      </c>
      <c r="BK452" s="165">
        <f>SUM(BK453:BK459)</f>
        <v>0</v>
      </c>
    </row>
    <row r="453" spans="1:65" s="2" customFormat="1" ht="33" customHeight="1">
      <c r="A453" s="35"/>
      <c r="B453" s="136"/>
      <c r="C453" s="168" t="s">
        <v>1001</v>
      </c>
      <c r="D453" s="168" t="s">
        <v>166</v>
      </c>
      <c r="E453" s="169" t="s">
        <v>1002</v>
      </c>
      <c r="F453" s="170" t="s">
        <v>1003</v>
      </c>
      <c r="G453" s="171" t="s">
        <v>174</v>
      </c>
      <c r="H453" s="172">
        <v>1409</v>
      </c>
      <c r="I453" s="173"/>
      <c r="J453" s="174">
        <f>ROUND(I453*H453,2)</f>
        <v>0</v>
      </c>
      <c r="K453" s="175"/>
      <c r="L453" s="36"/>
      <c r="M453" s="176" t="s">
        <v>1</v>
      </c>
      <c r="N453" s="177" t="s">
        <v>42</v>
      </c>
      <c r="O453" s="61"/>
      <c r="P453" s="178">
        <f>O453*H453</f>
        <v>0</v>
      </c>
      <c r="Q453" s="178">
        <v>0</v>
      </c>
      <c r="R453" s="178">
        <f>Q453*H453</f>
        <v>0</v>
      </c>
      <c r="S453" s="178">
        <v>0</v>
      </c>
      <c r="T453" s="179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180" t="s">
        <v>234</v>
      </c>
      <c r="AT453" s="180" t="s">
        <v>166</v>
      </c>
      <c r="AU453" s="180" t="s">
        <v>143</v>
      </c>
      <c r="AY453" s="18" t="s">
        <v>164</v>
      </c>
      <c r="BE453" s="101">
        <f>IF(N453="základná",J453,0)</f>
        <v>0</v>
      </c>
      <c r="BF453" s="101">
        <f>IF(N453="znížená",J453,0)</f>
        <v>0</v>
      </c>
      <c r="BG453" s="101">
        <f>IF(N453="zákl. prenesená",J453,0)</f>
        <v>0</v>
      </c>
      <c r="BH453" s="101">
        <f>IF(N453="zníž. prenesená",J453,0)</f>
        <v>0</v>
      </c>
      <c r="BI453" s="101">
        <f>IF(N453="nulová",J453,0)</f>
        <v>0</v>
      </c>
      <c r="BJ453" s="18" t="s">
        <v>143</v>
      </c>
      <c r="BK453" s="101">
        <f>ROUND(I453*H453,2)</f>
        <v>0</v>
      </c>
      <c r="BL453" s="18" t="s">
        <v>234</v>
      </c>
      <c r="BM453" s="180" t="s">
        <v>1004</v>
      </c>
    </row>
    <row r="454" spans="1:65" s="2" customFormat="1" ht="21.75" customHeight="1">
      <c r="A454" s="35"/>
      <c r="B454" s="136"/>
      <c r="C454" s="205" t="s">
        <v>1005</v>
      </c>
      <c r="D454" s="205" t="s">
        <v>208</v>
      </c>
      <c r="E454" s="206" t="s">
        <v>1006</v>
      </c>
      <c r="F454" s="207" t="s">
        <v>1007</v>
      </c>
      <c r="G454" s="208" t="s">
        <v>174</v>
      </c>
      <c r="H454" s="209">
        <v>1479.45</v>
      </c>
      <c r="I454" s="210"/>
      <c r="J454" s="211">
        <f>ROUND(I454*H454,2)</f>
        <v>0</v>
      </c>
      <c r="K454" s="212"/>
      <c r="L454" s="213"/>
      <c r="M454" s="214" t="s">
        <v>1</v>
      </c>
      <c r="N454" s="215" t="s">
        <v>42</v>
      </c>
      <c r="O454" s="61"/>
      <c r="P454" s="178">
        <f>O454*H454</f>
        <v>0</v>
      </c>
      <c r="Q454" s="178">
        <v>2.3000000000000001E-4</v>
      </c>
      <c r="R454" s="178">
        <f>Q454*H454</f>
        <v>0.34027350000000001</v>
      </c>
      <c r="S454" s="178">
        <v>0</v>
      </c>
      <c r="T454" s="179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180" t="s">
        <v>282</v>
      </c>
      <c r="AT454" s="180" t="s">
        <v>208</v>
      </c>
      <c r="AU454" s="180" t="s">
        <v>143</v>
      </c>
      <c r="AY454" s="18" t="s">
        <v>164</v>
      </c>
      <c r="BE454" s="101">
        <f>IF(N454="základná",J454,0)</f>
        <v>0</v>
      </c>
      <c r="BF454" s="101">
        <f>IF(N454="znížená",J454,0)</f>
        <v>0</v>
      </c>
      <c r="BG454" s="101">
        <f>IF(N454="zákl. prenesená",J454,0)</f>
        <v>0</v>
      </c>
      <c r="BH454" s="101">
        <f>IF(N454="zníž. prenesená",J454,0)</f>
        <v>0</v>
      </c>
      <c r="BI454" s="101">
        <f>IF(N454="nulová",J454,0)</f>
        <v>0</v>
      </c>
      <c r="BJ454" s="18" t="s">
        <v>143</v>
      </c>
      <c r="BK454" s="101">
        <f>ROUND(I454*H454,2)</f>
        <v>0</v>
      </c>
      <c r="BL454" s="18" t="s">
        <v>234</v>
      </c>
      <c r="BM454" s="180" t="s">
        <v>1008</v>
      </c>
    </row>
    <row r="455" spans="1:65" s="2" customFormat="1" ht="21.75" customHeight="1">
      <c r="A455" s="35"/>
      <c r="B455" s="136"/>
      <c r="C455" s="168" t="s">
        <v>1009</v>
      </c>
      <c r="D455" s="168" t="s">
        <v>166</v>
      </c>
      <c r="E455" s="169" t="s">
        <v>1010</v>
      </c>
      <c r="F455" s="170" t="s">
        <v>1011</v>
      </c>
      <c r="G455" s="171" t="s">
        <v>174</v>
      </c>
      <c r="H455" s="172">
        <v>2818</v>
      </c>
      <c r="I455" s="173"/>
      <c r="J455" s="174">
        <f>ROUND(I455*H455,2)</f>
        <v>0</v>
      </c>
      <c r="K455" s="175"/>
      <c r="L455" s="36"/>
      <c r="M455" s="176" t="s">
        <v>1</v>
      </c>
      <c r="N455" s="177" t="s">
        <v>42</v>
      </c>
      <c r="O455" s="61"/>
      <c r="P455" s="178">
        <f>O455*H455</f>
        <v>0</v>
      </c>
      <c r="Q455" s="178">
        <v>0</v>
      </c>
      <c r="R455" s="178">
        <f>Q455*H455</f>
        <v>0</v>
      </c>
      <c r="S455" s="178">
        <v>0</v>
      </c>
      <c r="T455" s="179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180" t="s">
        <v>234</v>
      </c>
      <c r="AT455" s="180" t="s">
        <v>166</v>
      </c>
      <c r="AU455" s="180" t="s">
        <v>143</v>
      </c>
      <c r="AY455" s="18" t="s">
        <v>164</v>
      </c>
      <c r="BE455" s="101">
        <f>IF(N455="základná",J455,0)</f>
        <v>0</v>
      </c>
      <c r="BF455" s="101">
        <f>IF(N455="znížená",J455,0)</f>
        <v>0</v>
      </c>
      <c r="BG455" s="101">
        <f>IF(N455="zákl. prenesená",J455,0)</f>
        <v>0</v>
      </c>
      <c r="BH455" s="101">
        <f>IF(N455="zníž. prenesená",J455,0)</f>
        <v>0</v>
      </c>
      <c r="BI455" s="101">
        <f>IF(N455="nulová",J455,0)</f>
        <v>0</v>
      </c>
      <c r="BJ455" s="18" t="s">
        <v>143</v>
      </c>
      <c r="BK455" s="101">
        <f>ROUND(I455*H455,2)</f>
        <v>0</v>
      </c>
      <c r="BL455" s="18" t="s">
        <v>234</v>
      </c>
      <c r="BM455" s="180" t="s">
        <v>1012</v>
      </c>
    </row>
    <row r="456" spans="1:65" s="14" customFormat="1" ht="12">
      <c r="B456" s="189"/>
      <c r="D456" s="182" t="s">
        <v>203</v>
      </c>
      <c r="E456" s="190" t="s">
        <v>1</v>
      </c>
      <c r="F456" s="191" t="s">
        <v>1013</v>
      </c>
      <c r="H456" s="192">
        <v>2818</v>
      </c>
      <c r="I456" s="193"/>
      <c r="L456" s="189"/>
      <c r="M456" s="194"/>
      <c r="N456" s="195"/>
      <c r="O456" s="195"/>
      <c r="P456" s="195"/>
      <c r="Q456" s="195"/>
      <c r="R456" s="195"/>
      <c r="S456" s="195"/>
      <c r="T456" s="196"/>
      <c r="AT456" s="190" t="s">
        <v>203</v>
      </c>
      <c r="AU456" s="190" t="s">
        <v>143</v>
      </c>
      <c r="AV456" s="14" t="s">
        <v>143</v>
      </c>
      <c r="AW456" s="14" t="s">
        <v>30</v>
      </c>
      <c r="AX456" s="14" t="s">
        <v>84</v>
      </c>
      <c r="AY456" s="190" t="s">
        <v>164</v>
      </c>
    </row>
    <row r="457" spans="1:65" s="2" customFormat="1" ht="21.75" customHeight="1">
      <c r="A457" s="35"/>
      <c r="B457" s="136"/>
      <c r="C457" s="205" t="s">
        <v>1014</v>
      </c>
      <c r="D457" s="205" t="s">
        <v>208</v>
      </c>
      <c r="E457" s="206" t="s">
        <v>1015</v>
      </c>
      <c r="F457" s="207" t="s">
        <v>1016</v>
      </c>
      <c r="G457" s="208" t="s">
        <v>174</v>
      </c>
      <c r="H457" s="209">
        <v>1479.45</v>
      </c>
      <c r="I457" s="210"/>
      <c r="J457" s="211">
        <f>ROUND(I457*H457,2)</f>
        <v>0</v>
      </c>
      <c r="K457" s="212"/>
      <c r="L457" s="213"/>
      <c r="M457" s="214" t="s">
        <v>1</v>
      </c>
      <c r="N457" s="215" t="s">
        <v>42</v>
      </c>
      <c r="O457" s="61"/>
      <c r="P457" s="178">
        <f>O457*H457</f>
        <v>0</v>
      </c>
      <c r="Q457" s="178">
        <v>1.2700000000000001E-3</v>
      </c>
      <c r="R457" s="178">
        <f>Q457*H457</f>
        <v>1.8789015000000002</v>
      </c>
      <c r="S457" s="178">
        <v>0</v>
      </c>
      <c r="T457" s="179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180" t="s">
        <v>282</v>
      </c>
      <c r="AT457" s="180" t="s">
        <v>208</v>
      </c>
      <c r="AU457" s="180" t="s">
        <v>143</v>
      </c>
      <c r="AY457" s="18" t="s">
        <v>164</v>
      </c>
      <c r="BE457" s="101">
        <f>IF(N457="základná",J457,0)</f>
        <v>0</v>
      </c>
      <c r="BF457" s="101">
        <f>IF(N457="znížená",J457,0)</f>
        <v>0</v>
      </c>
      <c r="BG457" s="101">
        <f>IF(N457="zákl. prenesená",J457,0)</f>
        <v>0</v>
      </c>
      <c r="BH457" s="101">
        <f>IF(N457="zníž. prenesená",J457,0)</f>
        <v>0</v>
      </c>
      <c r="BI457" s="101">
        <f>IF(N457="nulová",J457,0)</f>
        <v>0</v>
      </c>
      <c r="BJ457" s="18" t="s">
        <v>143</v>
      </c>
      <c r="BK457" s="101">
        <f>ROUND(I457*H457,2)</f>
        <v>0</v>
      </c>
      <c r="BL457" s="18" t="s">
        <v>234</v>
      </c>
      <c r="BM457" s="180" t="s">
        <v>1017</v>
      </c>
    </row>
    <row r="458" spans="1:65" s="2" customFormat="1" ht="21.75" customHeight="1">
      <c r="A458" s="35"/>
      <c r="B458" s="136"/>
      <c r="C458" s="205" t="s">
        <v>1018</v>
      </c>
      <c r="D458" s="205" t="s">
        <v>208</v>
      </c>
      <c r="E458" s="206" t="s">
        <v>1019</v>
      </c>
      <c r="F458" s="207" t="s">
        <v>1020</v>
      </c>
      <c r="G458" s="208" t="s">
        <v>174</v>
      </c>
      <c r="H458" s="209">
        <v>1479.45</v>
      </c>
      <c r="I458" s="210"/>
      <c r="J458" s="211">
        <f>ROUND(I458*H458,2)</f>
        <v>0</v>
      </c>
      <c r="K458" s="212"/>
      <c r="L458" s="213"/>
      <c r="M458" s="214" t="s">
        <v>1</v>
      </c>
      <c r="N458" s="215" t="s">
        <v>42</v>
      </c>
      <c r="O458" s="61"/>
      <c r="P458" s="178">
        <f>O458*H458</f>
        <v>0</v>
      </c>
      <c r="Q458" s="178">
        <v>2.3000000000000001E-4</v>
      </c>
      <c r="R458" s="178">
        <f>Q458*H458</f>
        <v>0.34027350000000001</v>
      </c>
      <c r="S458" s="178">
        <v>0</v>
      </c>
      <c r="T458" s="179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180" t="s">
        <v>282</v>
      </c>
      <c r="AT458" s="180" t="s">
        <v>208</v>
      </c>
      <c r="AU458" s="180" t="s">
        <v>143</v>
      </c>
      <c r="AY458" s="18" t="s">
        <v>164</v>
      </c>
      <c r="BE458" s="101">
        <f>IF(N458="základná",J458,0)</f>
        <v>0</v>
      </c>
      <c r="BF458" s="101">
        <f>IF(N458="znížená",J458,0)</f>
        <v>0</v>
      </c>
      <c r="BG458" s="101">
        <f>IF(N458="zákl. prenesená",J458,0)</f>
        <v>0</v>
      </c>
      <c r="BH458" s="101">
        <f>IF(N458="zníž. prenesená",J458,0)</f>
        <v>0</v>
      </c>
      <c r="BI458" s="101">
        <f>IF(N458="nulová",J458,0)</f>
        <v>0</v>
      </c>
      <c r="BJ458" s="18" t="s">
        <v>143</v>
      </c>
      <c r="BK458" s="101">
        <f>ROUND(I458*H458,2)</f>
        <v>0</v>
      </c>
      <c r="BL458" s="18" t="s">
        <v>234</v>
      </c>
      <c r="BM458" s="180" t="s">
        <v>1021</v>
      </c>
    </row>
    <row r="459" spans="1:65" s="2" customFormat="1" ht="21.75" customHeight="1">
      <c r="A459" s="35"/>
      <c r="B459" s="136"/>
      <c r="C459" s="168" t="s">
        <v>1022</v>
      </c>
      <c r="D459" s="168" t="s">
        <v>166</v>
      </c>
      <c r="E459" s="169" t="s">
        <v>1023</v>
      </c>
      <c r="F459" s="170" t="s">
        <v>1024</v>
      </c>
      <c r="G459" s="171" t="s">
        <v>997</v>
      </c>
      <c r="H459" s="216"/>
      <c r="I459" s="173"/>
      <c r="J459" s="174">
        <f>ROUND(I459*H459,2)</f>
        <v>0</v>
      </c>
      <c r="K459" s="175"/>
      <c r="L459" s="36"/>
      <c r="M459" s="176" t="s">
        <v>1</v>
      </c>
      <c r="N459" s="177" t="s">
        <v>42</v>
      </c>
      <c r="O459" s="61"/>
      <c r="P459" s="178">
        <f>O459*H459</f>
        <v>0</v>
      </c>
      <c r="Q459" s="178">
        <v>0</v>
      </c>
      <c r="R459" s="178">
        <f>Q459*H459</f>
        <v>0</v>
      </c>
      <c r="S459" s="178">
        <v>0</v>
      </c>
      <c r="T459" s="179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180" t="s">
        <v>234</v>
      </c>
      <c r="AT459" s="180" t="s">
        <v>166</v>
      </c>
      <c r="AU459" s="180" t="s">
        <v>143</v>
      </c>
      <c r="AY459" s="18" t="s">
        <v>164</v>
      </c>
      <c r="BE459" s="101">
        <f>IF(N459="základná",J459,0)</f>
        <v>0</v>
      </c>
      <c r="BF459" s="101">
        <f>IF(N459="znížená",J459,0)</f>
        <v>0</v>
      </c>
      <c r="BG459" s="101">
        <f>IF(N459="zákl. prenesená",J459,0)</f>
        <v>0</v>
      </c>
      <c r="BH459" s="101">
        <f>IF(N459="zníž. prenesená",J459,0)</f>
        <v>0</v>
      </c>
      <c r="BI459" s="101">
        <f>IF(N459="nulová",J459,0)</f>
        <v>0</v>
      </c>
      <c r="BJ459" s="18" t="s">
        <v>143</v>
      </c>
      <c r="BK459" s="101">
        <f>ROUND(I459*H459,2)</f>
        <v>0</v>
      </c>
      <c r="BL459" s="18" t="s">
        <v>234</v>
      </c>
      <c r="BM459" s="180" t="s">
        <v>1025</v>
      </c>
    </row>
    <row r="460" spans="1:65" s="12" customFormat="1" ht="23" customHeight="1">
      <c r="B460" s="155"/>
      <c r="D460" s="156" t="s">
        <v>75</v>
      </c>
      <c r="E460" s="166" t="s">
        <v>1026</v>
      </c>
      <c r="F460" s="166" t="s">
        <v>1027</v>
      </c>
      <c r="I460" s="158"/>
      <c r="J460" s="167">
        <f>BK460</f>
        <v>0</v>
      </c>
      <c r="L460" s="155"/>
      <c r="M460" s="160"/>
      <c r="N460" s="161"/>
      <c r="O460" s="161"/>
      <c r="P460" s="162">
        <f>SUM(P461:P470)</f>
        <v>0</v>
      </c>
      <c r="Q460" s="161"/>
      <c r="R460" s="162">
        <f>SUM(R461:R470)</f>
        <v>0.13048699999999999</v>
      </c>
      <c r="S460" s="161"/>
      <c r="T460" s="163">
        <f>SUM(T461:T470)</f>
        <v>0</v>
      </c>
      <c r="AR460" s="156" t="s">
        <v>143</v>
      </c>
      <c r="AT460" s="164" t="s">
        <v>75</v>
      </c>
      <c r="AU460" s="164" t="s">
        <v>84</v>
      </c>
      <c r="AY460" s="156" t="s">
        <v>164</v>
      </c>
      <c r="BK460" s="165">
        <f>SUM(BK461:BK470)</f>
        <v>0</v>
      </c>
    </row>
    <row r="461" spans="1:65" s="2" customFormat="1" ht="21.75" customHeight="1">
      <c r="A461" s="35"/>
      <c r="B461" s="136"/>
      <c r="C461" s="168" t="s">
        <v>1028</v>
      </c>
      <c r="D461" s="168" t="s">
        <v>166</v>
      </c>
      <c r="E461" s="169" t="s">
        <v>1029</v>
      </c>
      <c r="F461" s="170" t="s">
        <v>1030</v>
      </c>
      <c r="G461" s="171" t="s">
        <v>174</v>
      </c>
      <c r="H461" s="172">
        <v>19.524999999999999</v>
      </c>
      <c r="I461" s="173"/>
      <c r="J461" s="174">
        <f>ROUND(I461*H461,2)</f>
        <v>0</v>
      </c>
      <c r="K461" s="175"/>
      <c r="L461" s="36"/>
      <c r="M461" s="176" t="s">
        <v>1</v>
      </c>
      <c r="N461" s="177" t="s">
        <v>42</v>
      </c>
      <c r="O461" s="61"/>
      <c r="P461" s="178">
        <f>O461*H461</f>
        <v>0</v>
      </c>
      <c r="Q461" s="178">
        <v>5.0000000000000001E-3</v>
      </c>
      <c r="R461" s="178">
        <f>Q461*H461</f>
        <v>9.762499999999999E-2</v>
      </c>
      <c r="S461" s="178">
        <v>0</v>
      </c>
      <c r="T461" s="179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180" t="s">
        <v>234</v>
      </c>
      <c r="AT461" s="180" t="s">
        <v>166</v>
      </c>
      <c r="AU461" s="180" t="s">
        <v>143</v>
      </c>
      <c r="AY461" s="18" t="s">
        <v>164</v>
      </c>
      <c r="BE461" s="101">
        <f>IF(N461="základná",J461,0)</f>
        <v>0</v>
      </c>
      <c r="BF461" s="101">
        <f>IF(N461="znížená",J461,0)</f>
        <v>0</v>
      </c>
      <c r="BG461" s="101">
        <f>IF(N461="zákl. prenesená",J461,0)</f>
        <v>0</v>
      </c>
      <c r="BH461" s="101">
        <f>IF(N461="zníž. prenesená",J461,0)</f>
        <v>0</v>
      </c>
      <c r="BI461" s="101">
        <f>IF(N461="nulová",J461,0)</f>
        <v>0</v>
      </c>
      <c r="BJ461" s="18" t="s">
        <v>143</v>
      </c>
      <c r="BK461" s="101">
        <f>ROUND(I461*H461,2)</f>
        <v>0</v>
      </c>
      <c r="BL461" s="18" t="s">
        <v>234</v>
      </c>
      <c r="BM461" s="180" t="s">
        <v>1031</v>
      </c>
    </row>
    <row r="462" spans="1:65" s="13" customFormat="1" ht="12">
      <c r="B462" s="181"/>
      <c r="D462" s="182" t="s">
        <v>203</v>
      </c>
      <c r="E462" s="183" t="s">
        <v>1</v>
      </c>
      <c r="F462" s="184" t="s">
        <v>213</v>
      </c>
      <c r="H462" s="183" t="s">
        <v>1</v>
      </c>
      <c r="I462" s="185"/>
      <c r="L462" s="181"/>
      <c r="M462" s="186"/>
      <c r="N462" s="187"/>
      <c r="O462" s="187"/>
      <c r="P462" s="187"/>
      <c r="Q462" s="187"/>
      <c r="R462" s="187"/>
      <c r="S462" s="187"/>
      <c r="T462" s="188"/>
      <c r="AT462" s="183" t="s">
        <v>203</v>
      </c>
      <c r="AU462" s="183" t="s">
        <v>143</v>
      </c>
      <c r="AV462" s="13" t="s">
        <v>84</v>
      </c>
      <c r="AW462" s="13" t="s">
        <v>30</v>
      </c>
      <c r="AX462" s="13" t="s">
        <v>76</v>
      </c>
      <c r="AY462" s="183" t="s">
        <v>164</v>
      </c>
    </row>
    <row r="463" spans="1:65" s="14" customFormat="1" ht="12">
      <c r="B463" s="189"/>
      <c r="D463" s="182" t="s">
        <v>203</v>
      </c>
      <c r="E463" s="190" t="s">
        <v>1</v>
      </c>
      <c r="F463" s="191" t="s">
        <v>984</v>
      </c>
      <c r="H463" s="192">
        <v>19.524999999999999</v>
      </c>
      <c r="I463" s="193"/>
      <c r="L463" s="189"/>
      <c r="M463" s="194"/>
      <c r="N463" s="195"/>
      <c r="O463" s="195"/>
      <c r="P463" s="195"/>
      <c r="Q463" s="195"/>
      <c r="R463" s="195"/>
      <c r="S463" s="195"/>
      <c r="T463" s="196"/>
      <c r="AT463" s="190" t="s">
        <v>203</v>
      </c>
      <c r="AU463" s="190" t="s">
        <v>143</v>
      </c>
      <c r="AV463" s="14" t="s">
        <v>143</v>
      </c>
      <c r="AW463" s="14" t="s">
        <v>30</v>
      </c>
      <c r="AX463" s="14" t="s">
        <v>76</v>
      </c>
      <c r="AY463" s="190" t="s">
        <v>164</v>
      </c>
    </row>
    <row r="464" spans="1:65" s="15" customFormat="1" ht="12">
      <c r="B464" s="197"/>
      <c r="D464" s="182" t="s">
        <v>203</v>
      </c>
      <c r="E464" s="198" t="s">
        <v>1</v>
      </c>
      <c r="F464" s="199" t="s">
        <v>206</v>
      </c>
      <c r="H464" s="200">
        <v>19.524999999999999</v>
      </c>
      <c r="I464" s="201"/>
      <c r="L464" s="197"/>
      <c r="M464" s="202"/>
      <c r="N464" s="203"/>
      <c r="O464" s="203"/>
      <c r="P464" s="203"/>
      <c r="Q464" s="203"/>
      <c r="R464" s="203"/>
      <c r="S464" s="203"/>
      <c r="T464" s="204"/>
      <c r="AT464" s="198" t="s">
        <v>203</v>
      </c>
      <c r="AU464" s="198" t="s">
        <v>143</v>
      </c>
      <c r="AV464" s="15" t="s">
        <v>170</v>
      </c>
      <c r="AW464" s="15" t="s">
        <v>30</v>
      </c>
      <c r="AX464" s="15" t="s">
        <v>84</v>
      </c>
      <c r="AY464" s="198" t="s">
        <v>164</v>
      </c>
    </row>
    <row r="465" spans="1:65" s="2" customFormat="1" ht="21.75" customHeight="1">
      <c r="A465" s="35"/>
      <c r="B465" s="136"/>
      <c r="C465" s="205" t="s">
        <v>1032</v>
      </c>
      <c r="D465" s="205" t="s">
        <v>208</v>
      </c>
      <c r="E465" s="206" t="s">
        <v>1033</v>
      </c>
      <c r="F465" s="207" t="s">
        <v>1034</v>
      </c>
      <c r="G465" s="208" t="s">
        <v>174</v>
      </c>
      <c r="H465" s="209">
        <v>21.908000000000001</v>
      </c>
      <c r="I465" s="210"/>
      <c r="J465" s="211">
        <f>ROUND(I465*H465,2)</f>
        <v>0</v>
      </c>
      <c r="K465" s="212"/>
      <c r="L465" s="213"/>
      <c r="M465" s="214" t="s">
        <v>1</v>
      </c>
      <c r="N465" s="215" t="s">
        <v>42</v>
      </c>
      <c r="O465" s="61"/>
      <c r="P465" s="178">
        <f>O465*H465</f>
        <v>0</v>
      </c>
      <c r="Q465" s="178">
        <v>1.5E-3</v>
      </c>
      <c r="R465" s="178">
        <f>Q465*H465</f>
        <v>3.2862000000000002E-2</v>
      </c>
      <c r="S465" s="178">
        <v>0</v>
      </c>
      <c r="T465" s="179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180" t="s">
        <v>282</v>
      </c>
      <c r="AT465" s="180" t="s">
        <v>208</v>
      </c>
      <c r="AU465" s="180" t="s">
        <v>143</v>
      </c>
      <c r="AY465" s="18" t="s">
        <v>164</v>
      </c>
      <c r="BE465" s="101">
        <f>IF(N465="základná",J465,0)</f>
        <v>0</v>
      </c>
      <c r="BF465" s="101">
        <f>IF(N465="znížená",J465,0)</f>
        <v>0</v>
      </c>
      <c r="BG465" s="101">
        <f>IF(N465="zákl. prenesená",J465,0)</f>
        <v>0</v>
      </c>
      <c r="BH465" s="101">
        <f>IF(N465="zníž. prenesená",J465,0)</f>
        <v>0</v>
      </c>
      <c r="BI465" s="101">
        <f>IF(N465="nulová",J465,0)</f>
        <v>0</v>
      </c>
      <c r="BJ465" s="18" t="s">
        <v>143</v>
      </c>
      <c r="BK465" s="101">
        <f>ROUND(I465*H465,2)</f>
        <v>0</v>
      </c>
      <c r="BL465" s="18" t="s">
        <v>234</v>
      </c>
      <c r="BM465" s="180" t="s">
        <v>1035</v>
      </c>
    </row>
    <row r="466" spans="1:65" s="13" customFormat="1" ht="12">
      <c r="B466" s="181"/>
      <c r="D466" s="182" t="s">
        <v>203</v>
      </c>
      <c r="E466" s="183" t="s">
        <v>1</v>
      </c>
      <c r="F466" s="184" t="s">
        <v>213</v>
      </c>
      <c r="H466" s="183" t="s">
        <v>1</v>
      </c>
      <c r="I466" s="185"/>
      <c r="L466" s="181"/>
      <c r="M466" s="186"/>
      <c r="N466" s="187"/>
      <c r="O466" s="187"/>
      <c r="P466" s="187"/>
      <c r="Q466" s="187"/>
      <c r="R466" s="187"/>
      <c r="S466" s="187"/>
      <c r="T466" s="188"/>
      <c r="AT466" s="183" t="s">
        <v>203</v>
      </c>
      <c r="AU466" s="183" t="s">
        <v>143</v>
      </c>
      <c r="AV466" s="13" t="s">
        <v>84</v>
      </c>
      <c r="AW466" s="13" t="s">
        <v>30</v>
      </c>
      <c r="AX466" s="13" t="s">
        <v>76</v>
      </c>
      <c r="AY466" s="183" t="s">
        <v>164</v>
      </c>
    </row>
    <row r="467" spans="1:65" s="14" customFormat="1" ht="12">
      <c r="B467" s="189"/>
      <c r="D467" s="182" t="s">
        <v>203</v>
      </c>
      <c r="E467" s="190" t="s">
        <v>1</v>
      </c>
      <c r="F467" s="191" t="s">
        <v>1036</v>
      </c>
      <c r="H467" s="192">
        <v>21.478000000000002</v>
      </c>
      <c r="I467" s="193"/>
      <c r="L467" s="189"/>
      <c r="M467" s="194"/>
      <c r="N467" s="195"/>
      <c r="O467" s="195"/>
      <c r="P467" s="195"/>
      <c r="Q467" s="195"/>
      <c r="R467" s="195"/>
      <c r="S467" s="195"/>
      <c r="T467" s="196"/>
      <c r="AT467" s="190" t="s">
        <v>203</v>
      </c>
      <c r="AU467" s="190" t="s">
        <v>143</v>
      </c>
      <c r="AV467" s="14" t="s">
        <v>143</v>
      </c>
      <c r="AW467" s="14" t="s">
        <v>30</v>
      </c>
      <c r="AX467" s="14" t="s">
        <v>76</v>
      </c>
      <c r="AY467" s="190" t="s">
        <v>164</v>
      </c>
    </row>
    <row r="468" spans="1:65" s="15" customFormat="1" ht="12">
      <c r="B468" s="197"/>
      <c r="D468" s="182" t="s">
        <v>203</v>
      </c>
      <c r="E468" s="198" t="s">
        <v>1</v>
      </c>
      <c r="F468" s="199" t="s">
        <v>206</v>
      </c>
      <c r="H468" s="200">
        <v>21.478000000000002</v>
      </c>
      <c r="I468" s="201"/>
      <c r="L468" s="197"/>
      <c r="M468" s="202"/>
      <c r="N468" s="203"/>
      <c r="O468" s="203"/>
      <c r="P468" s="203"/>
      <c r="Q468" s="203"/>
      <c r="R468" s="203"/>
      <c r="S468" s="203"/>
      <c r="T468" s="204"/>
      <c r="AT468" s="198" t="s">
        <v>203</v>
      </c>
      <c r="AU468" s="198" t="s">
        <v>143</v>
      </c>
      <c r="AV468" s="15" t="s">
        <v>170</v>
      </c>
      <c r="AW468" s="15" t="s">
        <v>30</v>
      </c>
      <c r="AX468" s="15" t="s">
        <v>84</v>
      </c>
      <c r="AY468" s="198" t="s">
        <v>164</v>
      </c>
    </row>
    <row r="469" spans="1:65" s="14" customFormat="1" ht="12">
      <c r="B469" s="189"/>
      <c r="D469" s="182" t="s">
        <v>203</v>
      </c>
      <c r="F469" s="191" t="s">
        <v>1037</v>
      </c>
      <c r="H469" s="192">
        <v>21.908000000000001</v>
      </c>
      <c r="I469" s="193"/>
      <c r="L469" s="189"/>
      <c r="M469" s="194"/>
      <c r="N469" s="195"/>
      <c r="O469" s="195"/>
      <c r="P469" s="195"/>
      <c r="Q469" s="195"/>
      <c r="R469" s="195"/>
      <c r="S469" s="195"/>
      <c r="T469" s="196"/>
      <c r="AT469" s="190" t="s">
        <v>203</v>
      </c>
      <c r="AU469" s="190" t="s">
        <v>143</v>
      </c>
      <c r="AV469" s="14" t="s">
        <v>143</v>
      </c>
      <c r="AW469" s="14" t="s">
        <v>3</v>
      </c>
      <c r="AX469" s="14" t="s">
        <v>84</v>
      </c>
      <c r="AY469" s="190" t="s">
        <v>164</v>
      </c>
    </row>
    <row r="470" spans="1:65" s="2" customFormat="1" ht="21.75" customHeight="1">
      <c r="A470" s="35"/>
      <c r="B470" s="136"/>
      <c r="C470" s="168" t="s">
        <v>1038</v>
      </c>
      <c r="D470" s="168" t="s">
        <v>166</v>
      </c>
      <c r="E470" s="169" t="s">
        <v>1039</v>
      </c>
      <c r="F470" s="170" t="s">
        <v>1040</v>
      </c>
      <c r="G470" s="171" t="s">
        <v>997</v>
      </c>
      <c r="H470" s="216"/>
      <c r="I470" s="173"/>
      <c r="J470" s="174">
        <f>ROUND(I470*H470,2)</f>
        <v>0</v>
      </c>
      <c r="K470" s="175"/>
      <c r="L470" s="36"/>
      <c r="M470" s="217" t="s">
        <v>1</v>
      </c>
      <c r="N470" s="218" t="s">
        <v>42</v>
      </c>
      <c r="O470" s="219"/>
      <c r="P470" s="220">
        <f>O470*H470</f>
        <v>0</v>
      </c>
      <c r="Q470" s="220">
        <v>0</v>
      </c>
      <c r="R470" s="220">
        <f>Q470*H470</f>
        <v>0</v>
      </c>
      <c r="S470" s="220">
        <v>0</v>
      </c>
      <c r="T470" s="221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180" t="s">
        <v>234</v>
      </c>
      <c r="AT470" s="180" t="s">
        <v>166</v>
      </c>
      <c r="AU470" s="180" t="s">
        <v>143</v>
      </c>
      <c r="AY470" s="18" t="s">
        <v>164</v>
      </c>
      <c r="BE470" s="101">
        <f>IF(N470="základná",J470,0)</f>
        <v>0</v>
      </c>
      <c r="BF470" s="101">
        <f>IF(N470="znížená",J470,0)</f>
        <v>0</v>
      </c>
      <c r="BG470" s="101">
        <f>IF(N470="zákl. prenesená",J470,0)</f>
        <v>0</v>
      </c>
      <c r="BH470" s="101">
        <f>IF(N470="zníž. prenesená",J470,0)</f>
        <v>0</v>
      </c>
      <c r="BI470" s="101">
        <f>IF(N470="nulová",J470,0)</f>
        <v>0</v>
      </c>
      <c r="BJ470" s="18" t="s">
        <v>143</v>
      </c>
      <c r="BK470" s="101">
        <f>ROUND(I470*H470,2)</f>
        <v>0</v>
      </c>
      <c r="BL470" s="18" t="s">
        <v>234</v>
      </c>
      <c r="BM470" s="180" t="s">
        <v>1041</v>
      </c>
    </row>
    <row r="471" spans="1:65" s="2" customFormat="1" ht="7" customHeight="1">
      <c r="A471" s="35"/>
      <c r="B471" s="50"/>
      <c r="C471" s="51"/>
      <c r="D471" s="51"/>
      <c r="E471" s="51"/>
      <c r="F471" s="51"/>
      <c r="G471" s="51"/>
      <c r="H471" s="51"/>
      <c r="I471" s="51"/>
      <c r="J471" s="51"/>
      <c r="K471" s="51"/>
      <c r="L471" s="36"/>
      <c r="M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</row>
  </sheetData>
  <autoFilter ref="C147:K470" xr:uid="{00000000-0009-0000-0000-000001000000}"/>
  <mergeCells count="14">
    <mergeCell ref="D126:F126"/>
    <mergeCell ref="E138:H138"/>
    <mergeCell ref="E140:H140"/>
    <mergeCell ref="L2:V2"/>
    <mergeCell ref="E88:H88"/>
    <mergeCell ref="D122:F122"/>
    <mergeCell ref="D123:F123"/>
    <mergeCell ref="D124:F124"/>
    <mergeCell ref="D125:F125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85"/>
  <sheetViews>
    <sheetView showGridLines="0" tabSelected="1" topLeftCell="A231" zoomScale="131" workbookViewId="0">
      <selection activeCell="F242" sqref="F242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5.25" style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56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88</v>
      </c>
      <c r="AZ2" s="222" t="s">
        <v>1042</v>
      </c>
      <c r="BA2" s="222" t="s">
        <v>1</v>
      </c>
      <c r="BB2" s="222" t="s">
        <v>1</v>
      </c>
      <c r="BC2" s="222" t="s">
        <v>1043</v>
      </c>
      <c r="BD2" s="222" t="s">
        <v>143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  <c r="AZ3" s="222" t="s">
        <v>1044</v>
      </c>
      <c r="BA3" s="222" t="s">
        <v>1</v>
      </c>
      <c r="BB3" s="222" t="s">
        <v>1</v>
      </c>
      <c r="BC3" s="222" t="s">
        <v>1045</v>
      </c>
      <c r="BD3" s="222" t="s">
        <v>143</v>
      </c>
    </row>
    <row r="4" spans="1:56" s="1" customFormat="1" ht="25" customHeight="1">
      <c r="B4" s="21"/>
      <c r="D4" s="22" t="s">
        <v>110</v>
      </c>
      <c r="L4" s="21"/>
      <c r="M4" s="108" t="s">
        <v>9</v>
      </c>
      <c r="AT4" s="18" t="s">
        <v>3</v>
      </c>
      <c r="AZ4" s="222" t="s">
        <v>1046</v>
      </c>
      <c r="BA4" s="222" t="s">
        <v>1</v>
      </c>
      <c r="BB4" s="222" t="s">
        <v>1</v>
      </c>
      <c r="BC4" s="222" t="s">
        <v>1047</v>
      </c>
      <c r="BD4" s="222" t="s">
        <v>143</v>
      </c>
    </row>
    <row r="5" spans="1:56" s="1" customFormat="1" ht="7" customHeight="1">
      <c r="B5" s="21"/>
      <c r="L5" s="21"/>
      <c r="AZ5" s="222" t="s">
        <v>1048</v>
      </c>
      <c r="BA5" s="222" t="s">
        <v>1</v>
      </c>
      <c r="BB5" s="222" t="s">
        <v>1</v>
      </c>
      <c r="BC5" s="222" t="s">
        <v>1049</v>
      </c>
      <c r="BD5" s="222" t="s">
        <v>143</v>
      </c>
    </row>
    <row r="6" spans="1:56" s="1" customFormat="1" ht="12" customHeight="1">
      <c r="B6" s="21"/>
      <c r="D6" s="28" t="s">
        <v>14</v>
      </c>
      <c r="L6" s="21"/>
    </row>
    <row r="7" spans="1:56" s="1" customFormat="1" ht="26.25" customHeight="1">
      <c r="B7" s="21"/>
      <c r="E7" s="293" t="str">
        <f>'Rekapitulácia stavby'!K6</f>
        <v>Rekonštrukcia Areálu ZŠ s materskou školou Spartakovská v Trnave</v>
      </c>
      <c r="F7" s="294"/>
      <c r="G7" s="294"/>
      <c r="H7" s="294"/>
      <c r="L7" s="21"/>
    </row>
    <row r="8" spans="1:5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56" s="2" customFormat="1" ht="16.5" customHeight="1">
      <c r="A9" s="35"/>
      <c r="B9" s="36"/>
      <c r="C9" s="35"/>
      <c r="D9" s="35"/>
      <c r="E9" s="264" t="s">
        <v>1050</v>
      </c>
      <c r="F9" s="295"/>
      <c r="G9" s="295"/>
      <c r="H9" s="295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5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1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7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296" t="str">
        <f>'Rekapitulácia stavby'!E14</f>
        <v>Vyplň údaj</v>
      </c>
      <c r="F18" s="249"/>
      <c r="G18" s="249"/>
      <c r="H18" s="249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7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7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7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254" t="s">
        <v>1</v>
      </c>
      <c r="F27" s="254"/>
      <c r="G27" s="254"/>
      <c r="H27" s="254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7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7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240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240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5" customHeight="1">
      <c r="A32" s="242"/>
      <c r="B32" s="36"/>
      <c r="C32" s="242"/>
      <c r="D32" s="243" t="s">
        <v>1779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2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239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7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241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5" customHeight="1">
      <c r="A36" s="35"/>
      <c r="B36" s="36"/>
      <c r="C36" s="35"/>
      <c r="D36" s="113" t="s">
        <v>40</v>
      </c>
      <c r="E36" s="28" t="s">
        <v>41</v>
      </c>
      <c r="F36" s="114">
        <f>ROUND((SUM(BE110:BE117) + SUM(BE137:BE384)),  2)</f>
        <v>0</v>
      </c>
      <c r="G36" s="35"/>
      <c r="H36" s="35"/>
      <c r="I36" s="115">
        <v>0.2</v>
      </c>
      <c r="J36" s="114">
        <f>ROUND(((SUM(BE103:BE110) + SUM(BE130:BE194))*I36),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5" customHeight="1">
      <c r="A37" s="35"/>
      <c r="B37" s="36"/>
      <c r="C37" s="35"/>
      <c r="D37" s="35"/>
      <c r="E37" s="28" t="s">
        <v>42</v>
      </c>
      <c r="F37" s="114">
        <f>J30</f>
        <v>0</v>
      </c>
      <c r="G37" s="242"/>
      <c r="H37" s="242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5" hidden="1" customHeight="1">
      <c r="A38" s="35"/>
      <c r="B38" s="36"/>
      <c r="C38" s="35"/>
      <c r="D38" s="35"/>
      <c r="E38" s="28" t="s">
        <v>43</v>
      </c>
      <c r="F38" s="114">
        <f>ROUND((SUM(BG110:BG117) + SUM(BG137:BG384)),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5" hidden="1" customHeight="1">
      <c r="A39" s="35"/>
      <c r="B39" s="36"/>
      <c r="C39" s="35"/>
      <c r="D39" s="35"/>
      <c r="E39" s="28" t="s">
        <v>44</v>
      </c>
      <c r="F39" s="114">
        <f>ROUND((SUM(BH110:BH117) + SUM(BH137:BH384)),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5" hidden="1" customHeight="1">
      <c r="A40" s="35"/>
      <c r="B40" s="36"/>
      <c r="C40" s="35"/>
      <c r="D40" s="35"/>
      <c r="E40" s="28" t="s">
        <v>45</v>
      </c>
      <c r="F40" s="114">
        <f>ROUND((SUM(BI110:BI117) + SUM(BI137:BI384)),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7" customHeight="1">
      <c r="A41" s="35"/>
      <c r="B41" s="36"/>
      <c r="C41" s="35"/>
      <c r="D41" s="35"/>
      <c r="E41" s="35"/>
      <c r="F41" s="35"/>
      <c r="G41" s="35"/>
      <c r="H41" s="35"/>
      <c r="I41" s="35"/>
      <c r="J41" s="242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2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1" customFormat="1" ht="14.5" customHeight="1">
      <c r="B50" s="21"/>
      <c r="L50" s="21"/>
    </row>
    <row r="51" spans="1:31" s="2" customFormat="1" ht="14.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3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3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3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7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7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293" t="str">
        <f>E7</f>
        <v>Rekonštrukcia Areálu ZŠ s materskou školou Spartakovská v Trnave</v>
      </c>
      <c r="F86" s="294"/>
      <c r="G86" s="294"/>
      <c r="H86" s="294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264" t="str">
        <f>E9</f>
        <v>SO 02 - Multifunkčné športové ihriská</v>
      </c>
      <c r="F88" s="295"/>
      <c r="G88" s="295"/>
      <c r="H88" s="295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7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7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5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5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2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2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23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J137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65" s="9" customFormat="1" ht="25" customHeight="1">
      <c r="B98" s="126"/>
      <c r="D98" s="127" t="s">
        <v>119</v>
      </c>
      <c r="E98" s="128"/>
      <c r="F98" s="128"/>
      <c r="G98" s="128"/>
      <c r="H98" s="128"/>
      <c r="I98" s="128"/>
      <c r="J98" s="129">
        <f>J138</f>
        <v>0</v>
      </c>
      <c r="L98" s="126"/>
    </row>
    <row r="99" spans="1:65" s="10" customFormat="1" ht="20" customHeight="1">
      <c r="B99" s="130"/>
      <c r="D99" s="131" t="s">
        <v>120</v>
      </c>
      <c r="E99" s="132"/>
      <c r="F99" s="132"/>
      <c r="G99" s="132"/>
      <c r="H99" s="132"/>
      <c r="I99" s="132"/>
      <c r="J99" s="133">
        <f>J139</f>
        <v>0</v>
      </c>
      <c r="L99" s="130"/>
    </row>
    <row r="100" spans="1:65" s="10" customFormat="1" ht="20" customHeight="1">
      <c r="B100" s="130"/>
      <c r="D100" s="131" t="s">
        <v>1051</v>
      </c>
      <c r="E100" s="132"/>
      <c r="F100" s="132"/>
      <c r="G100" s="132"/>
      <c r="H100" s="132"/>
      <c r="I100" s="132"/>
      <c r="J100" s="133">
        <f>J193</f>
        <v>0</v>
      </c>
      <c r="L100" s="130"/>
    </row>
    <row r="101" spans="1:65" s="10" customFormat="1" ht="20" customHeight="1">
      <c r="B101" s="130"/>
      <c r="D101" s="131" t="s">
        <v>124</v>
      </c>
      <c r="E101" s="132"/>
      <c r="F101" s="132"/>
      <c r="G101" s="132"/>
      <c r="H101" s="132"/>
      <c r="I101" s="132"/>
      <c r="J101" s="133">
        <f>J213</f>
        <v>0</v>
      </c>
      <c r="L101" s="130"/>
    </row>
    <row r="102" spans="1:65" s="10" customFormat="1" ht="20" customHeight="1">
      <c r="B102" s="130"/>
      <c r="D102" s="131" t="s">
        <v>125</v>
      </c>
      <c r="E102" s="132"/>
      <c r="F102" s="132"/>
      <c r="G102" s="132"/>
      <c r="H102" s="132"/>
      <c r="I102" s="132"/>
      <c r="J102" s="133">
        <f>J277</f>
        <v>0</v>
      </c>
      <c r="L102" s="130"/>
    </row>
    <row r="103" spans="1:65" s="10" customFormat="1" ht="20" customHeight="1">
      <c r="B103" s="130"/>
      <c r="D103" s="131" t="s">
        <v>134</v>
      </c>
      <c r="E103" s="132"/>
      <c r="F103" s="132"/>
      <c r="G103" s="132"/>
      <c r="H103" s="132"/>
      <c r="I103" s="132"/>
      <c r="J103" s="133">
        <f>J311</f>
        <v>0</v>
      </c>
      <c r="L103" s="130"/>
    </row>
    <row r="104" spans="1:65" s="9" customFormat="1" ht="25" customHeight="1">
      <c r="B104" s="126"/>
      <c r="D104" s="127" t="s">
        <v>136</v>
      </c>
      <c r="E104" s="128"/>
      <c r="F104" s="128"/>
      <c r="G104" s="128"/>
      <c r="H104" s="128"/>
      <c r="I104" s="128"/>
      <c r="J104" s="129">
        <f>J313</f>
        <v>0</v>
      </c>
      <c r="L104" s="126"/>
    </row>
    <row r="105" spans="1:65" s="10" customFormat="1" ht="20" customHeight="1">
      <c r="B105" s="130"/>
      <c r="D105" s="131" t="s">
        <v>1052</v>
      </c>
      <c r="E105" s="132"/>
      <c r="F105" s="132"/>
      <c r="G105" s="132"/>
      <c r="H105" s="132"/>
      <c r="I105" s="132"/>
      <c r="J105" s="133">
        <f>J314</f>
        <v>0</v>
      </c>
      <c r="L105" s="130"/>
    </row>
    <row r="106" spans="1:65" s="10" customFormat="1" ht="20" customHeight="1">
      <c r="B106" s="130"/>
      <c r="D106" s="131" t="s">
        <v>1053</v>
      </c>
      <c r="E106" s="132"/>
      <c r="F106" s="132"/>
      <c r="G106" s="132"/>
      <c r="H106" s="132"/>
      <c r="I106" s="132"/>
      <c r="J106" s="133">
        <f>J369</f>
        <v>0</v>
      </c>
      <c r="L106" s="130"/>
    </row>
    <row r="107" spans="1:65" s="9" customFormat="1" ht="25" customHeight="1">
      <c r="B107" s="126"/>
      <c r="D107" s="127" t="s">
        <v>1054</v>
      </c>
      <c r="E107" s="128"/>
      <c r="F107" s="128"/>
      <c r="G107" s="128"/>
      <c r="H107" s="128"/>
      <c r="I107" s="128"/>
      <c r="J107" s="129">
        <f>J376</f>
        <v>0</v>
      </c>
      <c r="L107" s="126"/>
    </row>
    <row r="108" spans="1:65" s="2" customFormat="1" ht="21.75" customHeight="1">
      <c r="A108" s="35"/>
      <c r="B108" s="36"/>
      <c r="C108" s="35"/>
      <c r="D108" s="35"/>
      <c r="E108" s="35"/>
      <c r="F108" s="35"/>
      <c r="G108" s="35"/>
      <c r="H108" s="35"/>
      <c r="I108" s="35"/>
      <c r="J108" s="35"/>
      <c r="K108" s="35"/>
      <c r="L108" s="4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65" s="2" customFormat="1" ht="7" customHeight="1">
      <c r="A109" s="35"/>
      <c r="B109" s="36"/>
      <c r="C109" s="35"/>
      <c r="D109" s="35"/>
      <c r="E109" s="35"/>
      <c r="F109" s="35"/>
      <c r="G109" s="35"/>
      <c r="H109" s="35"/>
      <c r="I109" s="35"/>
      <c r="J109" s="35"/>
      <c r="K109" s="35"/>
      <c r="L109" s="4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65" s="2" customFormat="1" ht="29.25" customHeight="1">
      <c r="A110" s="35"/>
      <c r="B110" s="36"/>
      <c r="C110" s="125" t="s">
        <v>140</v>
      </c>
      <c r="D110" s="35"/>
      <c r="E110" s="35"/>
      <c r="F110" s="35"/>
      <c r="G110" s="35"/>
      <c r="H110" s="35"/>
      <c r="I110" s="35"/>
      <c r="J110" s="134">
        <f>ROUND(J111 + J112 + J113 + J114 + J115 + J116,2)</f>
        <v>0</v>
      </c>
      <c r="K110" s="35"/>
      <c r="L110" s="45"/>
      <c r="N110" s="135" t="s">
        <v>40</v>
      </c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65" s="2" customFormat="1" ht="18" customHeight="1">
      <c r="A111" s="35"/>
      <c r="B111" s="136"/>
      <c r="C111" s="137"/>
      <c r="D111" s="283" t="s">
        <v>141</v>
      </c>
      <c r="E111" s="292"/>
      <c r="F111" s="292"/>
      <c r="G111" s="137"/>
      <c r="H111" s="137"/>
      <c r="I111" s="137"/>
      <c r="J111" s="97">
        <v>0</v>
      </c>
      <c r="K111" s="137"/>
      <c r="L111" s="139"/>
      <c r="M111" s="140"/>
      <c r="N111" s="141" t="s">
        <v>42</v>
      </c>
      <c r="O111" s="140"/>
      <c r="P111" s="140"/>
      <c r="Q111" s="140"/>
      <c r="R111" s="140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2" t="s">
        <v>142</v>
      </c>
      <c r="AZ111" s="140"/>
      <c r="BA111" s="140"/>
      <c r="BB111" s="140"/>
      <c r="BC111" s="140"/>
      <c r="BD111" s="140"/>
      <c r="BE111" s="143">
        <f t="shared" ref="BE111:BE116" si="0">IF(N111="základná",J111,0)</f>
        <v>0</v>
      </c>
      <c r="BF111" s="143">
        <f t="shared" ref="BF111:BF116" si="1">IF(N111="znížená",J111,0)</f>
        <v>0</v>
      </c>
      <c r="BG111" s="143">
        <f t="shared" ref="BG111:BG116" si="2">IF(N111="zákl. prenesená",J111,0)</f>
        <v>0</v>
      </c>
      <c r="BH111" s="143">
        <f t="shared" ref="BH111:BH116" si="3">IF(N111="zníž. prenesená",J111,0)</f>
        <v>0</v>
      </c>
      <c r="BI111" s="143">
        <f t="shared" ref="BI111:BI116" si="4">IF(N111="nulová",J111,0)</f>
        <v>0</v>
      </c>
      <c r="BJ111" s="142" t="s">
        <v>143</v>
      </c>
      <c r="BK111" s="140"/>
      <c r="BL111" s="140"/>
      <c r="BM111" s="140"/>
    </row>
    <row r="112" spans="1:65" s="2" customFormat="1" ht="18" customHeight="1">
      <c r="A112" s="35"/>
      <c r="B112" s="136"/>
      <c r="C112" s="137"/>
      <c r="D112" s="283" t="s">
        <v>144</v>
      </c>
      <c r="E112" s="292"/>
      <c r="F112" s="292"/>
      <c r="G112" s="137"/>
      <c r="H112" s="137"/>
      <c r="I112" s="137"/>
      <c r="J112" s="97">
        <v>0</v>
      </c>
      <c r="K112" s="137"/>
      <c r="L112" s="139"/>
      <c r="M112" s="140"/>
      <c r="N112" s="141" t="s">
        <v>42</v>
      </c>
      <c r="O112" s="140"/>
      <c r="P112" s="140"/>
      <c r="Q112" s="140"/>
      <c r="R112" s="140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2" t="s">
        <v>142</v>
      </c>
      <c r="AZ112" s="140"/>
      <c r="BA112" s="140"/>
      <c r="BB112" s="140"/>
      <c r="BC112" s="140"/>
      <c r="BD112" s="140"/>
      <c r="BE112" s="143">
        <f t="shared" si="0"/>
        <v>0</v>
      </c>
      <c r="BF112" s="143">
        <f t="shared" si="1"/>
        <v>0</v>
      </c>
      <c r="BG112" s="143">
        <f t="shared" si="2"/>
        <v>0</v>
      </c>
      <c r="BH112" s="143">
        <f t="shared" si="3"/>
        <v>0</v>
      </c>
      <c r="BI112" s="143">
        <f t="shared" si="4"/>
        <v>0</v>
      </c>
      <c r="BJ112" s="142" t="s">
        <v>143</v>
      </c>
      <c r="BK112" s="140"/>
      <c r="BL112" s="140"/>
      <c r="BM112" s="140"/>
    </row>
    <row r="113" spans="1:65" s="2" customFormat="1" ht="18" customHeight="1">
      <c r="A113" s="35"/>
      <c r="B113" s="136"/>
      <c r="C113" s="137"/>
      <c r="D113" s="283" t="s">
        <v>145</v>
      </c>
      <c r="E113" s="292"/>
      <c r="F113" s="292"/>
      <c r="G113" s="137"/>
      <c r="H113" s="137"/>
      <c r="I113" s="137"/>
      <c r="J113" s="97">
        <v>0</v>
      </c>
      <c r="K113" s="137"/>
      <c r="L113" s="139"/>
      <c r="M113" s="140"/>
      <c r="N113" s="141" t="s">
        <v>42</v>
      </c>
      <c r="O113" s="140"/>
      <c r="P113" s="140"/>
      <c r="Q113" s="140"/>
      <c r="R113" s="140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2" t="s">
        <v>142</v>
      </c>
      <c r="AZ113" s="140"/>
      <c r="BA113" s="140"/>
      <c r="BB113" s="140"/>
      <c r="BC113" s="140"/>
      <c r="BD113" s="140"/>
      <c r="BE113" s="143">
        <f t="shared" si="0"/>
        <v>0</v>
      </c>
      <c r="BF113" s="143">
        <f t="shared" si="1"/>
        <v>0</v>
      </c>
      <c r="BG113" s="143">
        <f t="shared" si="2"/>
        <v>0</v>
      </c>
      <c r="BH113" s="143">
        <f t="shared" si="3"/>
        <v>0</v>
      </c>
      <c r="BI113" s="143">
        <f t="shared" si="4"/>
        <v>0</v>
      </c>
      <c r="BJ113" s="142" t="s">
        <v>143</v>
      </c>
      <c r="BK113" s="140"/>
      <c r="BL113" s="140"/>
      <c r="BM113" s="140"/>
    </row>
    <row r="114" spans="1:65" s="2" customFormat="1" ht="18" customHeight="1">
      <c r="A114" s="35"/>
      <c r="B114" s="136"/>
      <c r="C114" s="137"/>
      <c r="D114" s="283" t="s">
        <v>146</v>
      </c>
      <c r="E114" s="292"/>
      <c r="F114" s="292"/>
      <c r="G114" s="137"/>
      <c r="H114" s="137"/>
      <c r="I114" s="137"/>
      <c r="J114" s="97">
        <v>0</v>
      </c>
      <c r="K114" s="137"/>
      <c r="L114" s="139"/>
      <c r="M114" s="140"/>
      <c r="N114" s="141" t="s">
        <v>42</v>
      </c>
      <c r="O114" s="140"/>
      <c r="P114" s="140"/>
      <c r="Q114" s="140"/>
      <c r="R114" s="140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2" t="s">
        <v>142</v>
      </c>
      <c r="AZ114" s="140"/>
      <c r="BA114" s="140"/>
      <c r="BB114" s="140"/>
      <c r="BC114" s="140"/>
      <c r="BD114" s="140"/>
      <c r="BE114" s="143">
        <f t="shared" si="0"/>
        <v>0</v>
      </c>
      <c r="BF114" s="143">
        <f t="shared" si="1"/>
        <v>0</v>
      </c>
      <c r="BG114" s="143">
        <f t="shared" si="2"/>
        <v>0</v>
      </c>
      <c r="BH114" s="143">
        <f t="shared" si="3"/>
        <v>0</v>
      </c>
      <c r="BI114" s="143">
        <f t="shared" si="4"/>
        <v>0</v>
      </c>
      <c r="BJ114" s="142" t="s">
        <v>143</v>
      </c>
      <c r="BK114" s="140"/>
      <c r="BL114" s="140"/>
      <c r="BM114" s="140"/>
    </row>
    <row r="115" spans="1:65" s="2" customFormat="1" ht="18" customHeight="1">
      <c r="A115" s="35"/>
      <c r="B115" s="136"/>
      <c r="C115" s="137"/>
      <c r="D115" s="283" t="s">
        <v>147</v>
      </c>
      <c r="E115" s="292"/>
      <c r="F115" s="292"/>
      <c r="G115" s="137"/>
      <c r="H115" s="137"/>
      <c r="I115" s="137"/>
      <c r="J115" s="97">
        <v>0</v>
      </c>
      <c r="K115" s="137"/>
      <c r="L115" s="139"/>
      <c r="M115" s="140"/>
      <c r="N115" s="141" t="s">
        <v>42</v>
      </c>
      <c r="O115" s="140"/>
      <c r="P115" s="140"/>
      <c r="Q115" s="140"/>
      <c r="R115" s="140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2" t="s">
        <v>142</v>
      </c>
      <c r="AZ115" s="140"/>
      <c r="BA115" s="140"/>
      <c r="BB115" s="140"/>
      <c r="BC115" s="140"/>
      <c r="BD115" s="140"/>
      <c r="BE115" s="143">
        <f t="shared" si="0"/>
        <v>0</v>
      </c>
      <c r="BF115" s="143">
        <f t="shared" si="1"/>
        <v>0</v>
      </c>
      <c r="BG115" s="143">
        <f t="shared" si="2"/>
        <v>0</v>
      </c>
      <c r="BH115" s="143">
        <f t="shared" si="3"/>
        <v>0</v>
      </c>
      <c r="BI115" s="143">
        <f t="shared" si="4"/>
        <v>0</v>
      </c>
      <c r="BJ115" s="142" t="s">
        <v>143</v>
      </c>
      <c r="BK115" s="140"/>
      <c r="BL115" s="140"/>
      <c r="BM115" s="140"/>
    </row>
    <row r="116" spans="1:65" s="2" customFormat="1" ht="18" customHeight="1">
      <c r="A116" s="35"/>
      <c r="B116" s="136"/>
      <c r="C116" s="137"/>
      <c r="D116" s="138" t="s">
        <v>148</v>
      </c>
      <c r="E116" s="137"/>
      <c r="F116" s="137"/>
      <c r="G116" s="137"/>
      <c r="H116" s="137"/>
      <c r="I116" s="137"/>
      <c r="J116" s="97">
        <f>ROUND(J30*T116,2)</f>
        <v>0</v>
      </c>
      <c r="K116" s="137"/>
      <c r="L116" s="139"/>
      <c r="M116" s="140"/>
      <c r="N116" s="141" t="s">
        <v>42</v>
      </c>
      <c r="O116" s="140"/>
      <c r="P116" s="140"/>
      <c r="Q116" s="140"/>
      <c r="R116" s="140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2" t="s">
        <v>149</v>
      </c>
      <c r="AZ116" s="140"/>
      <c r="BA116" s="140"/>
      <c r="BB116" s="140"/>
      <c r="BC116" s="140"/>
      <c r="BD116" s="140"/>
      <c r="BE116" s="143">
        <f t="shared" si="0"/>
        <v>0</v>
      </c>
      <c r="BF116" s="143">
        <f t="shared" si="1"/>
        <v>0</v>
      </c>
      <c r="BG116" s="143">
        <f t="shared" si="2"/>
        <v>0</v>
      </c>
      <c r="BH116" s="143">
        <f t="shared" si="3"/>
        <v>0</v>
      </c>
      <c r="BI116" s="143">
        <f t="shared" si="4"/>
        <v>0</v>
      </c>
      <c r="BJ116" s="142" t="s">
        <v>143</v>
      </c>
      <c r="BK116" s="140"/>
      <c r="BL116" s="140"/>
      <c r="BM116" s="140"/>
    </row>
    <row r="117" spans="1:65" s="2" customFormat="1">
      <c r="A117" s="35"/>
      <c r="B117" s="36"/>
      <c r="C117" s="35"/>
      <c r="D117" s="35"/>
      <c r="E117" s="35"/>
      <c r="F117" s="35"/>
      <c r="G117" s="35"/>
      <c r="H117" s="35"/>
      <c r="I117" s="35"/>
      <c r="J117" s="35"/>
      <c r="K117" s="35"/>
      <c r="L117" s="4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29.25" customHeight="1">
      <c r="A118" s="35"/>
      <c r="B118" s="36"/>
      <c r="C118" s="105" t="s">
        <v>109</v>
      </c>
      <c r="D118" s="106"/>
      <c r="E118" s="106"/>
      <c r="F118" s="106"/>
      <c r="G118" s="106"/>
      <c r="H118" s="106"/>
      <c r="I118" s="106"/>
      <c r="J118" s="107">
        <f>ROUND(J97+J110,2)</f>
        <v>0</v>
      </c>
      <c r="K118" s="106"/>
      <c r="L118" s="4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7" customHeight="1">
      <c r="A119" s="35"/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3" spans="1:65" s="2" customFormat="1" ht="7" customHeight="1">
      <c r="A123" s="35"/>
      <c r="B123" s="52"/>
      <c r="C123" s="53"/>
      <c r="D123" s="53"/>
      <c r="E123" s="53"/>
      <c r="F123" s="53"/>
      <c r="G123" s="53"/>
      <c r="H123" s="53"/>
      <c r="I123" s="53"/>
      <c r="J123" s="53"/>
      <c r="K123" s="53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2" customFormat="1" ht="25" customHeight="1">
      <c r="A124" s="35"/>
      <c r="B124" s="36"/>
      <c r="C124" s="22" t="s">
        <v>150</v>
      </c>
      <c r="D124" s="35"/>
      <c r="E124" s="35"/>
      <c r="F124" s="35"/>
      <c r="G124" s="35"/>
      <c r="H124" s="35"/>
      <c r="I124" s="35"/>
      <c r="J124" s="35"/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5" s="2" customFormat="1" ht="7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5" s="2" customFormat="1" ht="12" customHeight="1">
      <c r="A126" s="35"/>
      <c r="B126" s="36"/>
      <c r="C126" s="28" t="s">
        <v>14</v>
      </c>
      <c r="D126" s="35"/>
      <c r="E126" s="35"/>
      <c r="F126" s="35"/>
      <c r="G126" s="35"/>
      <c r="H126" s="35"/>
      <c r="I126" s="35"/>
      <c r="J126" s="35"/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5" s="2" customFormat="1" ht="26.25" customHeight="1">
      <c r="A127" s="35"/>
      <c r="B127" s="36"/>
      <c r="C127" s="35"/>
      <c r="D127" s="35"/>
      <c r="E127" s="293" t="str">
        <f>E7</f>
        <v>Rekonštrukcia Areálu ZŠ s materskou školou Spartakovská v Trnave</v>
      </c>
      <c r="F127" s="294"/>
      <c r="G127" s="294"/>
      <c r="H127" s="294"/>
      <c r="I127" s="35"/>
      <c r="J127" s="35"/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65" s="2" customFormat="1" ht="12" customHeight="1">
      <c r="A128" s="35"/>
      <c r="B128" s="36"/>
      <c r="C128" s="28" t="s">
        <v>111</v>
      </c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6.5" customHeight="1">
      <c r="A129" s="35"/>
      <c r="B129" s="36"/>
      <c r="C129" s="35"/>
      <c r="D129" s="35"/>
      <c r="E129" s="264" t="str">
        <f>E9</f>
        <v>SO 02 - Multifunkčné športové ihriská</v>
      </c>
      <c r="F129" s="295"/>
      <c r="G129" s="295"/>
      <c r="H129" s="295"/>
      <c r="I129" s="35"/>
      <c r="J129" s="35"/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7" customHeight="1">
      <c r="A130" s="35"/>
      <c r="B130" s="36"/>
      <c r="C130" s="35"/>
      <c r="D130" s="35"/>
      <c r="E130" s="35"/>
      <c r="F130" s="35"/>
      <c r="G130" s="35"/>
      <c r="H130" s="35"/>
      <c r="I130" s="35"/>
      <c r="J130" s="35"/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2" customHeight="1">
      <c r="A131" s="35"/>
      <c r="B131" s="36"/>
      <c r="C131" s="28" t="s">
        <v>18</v>
      </c>
      <c r="D131" s="35"/>
      <c r="E131" s="35"/>
      <c r="F131" s="26" t="str">
        <f>F12</f>
        <v xml:space="preserve"> </v>
      </c>
      <c r="G131" s="35"/>
      <c r="H131" s="35"/>
      <c r="I131" s="28" t="s">
        <v>20</v>
      </c>
      <c r="J131" s="58" t="str">
        <f>IF(J12="","",J12)</f>
        <v>31. 3. 2021</v>
      </c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7" customHeight="1">
      <c r="A132" s="35"/>
      <c r="B132" s="36"/>
      <c r="C132" s="35"/>
      <c r="D132" s="35"/>
      <c r="E132" s="35"/>
      <c r="F132" s="35"/>
      <c r="G132" s="35"/>
      <c r="H132" s="35"/>
      <c r="I132" s="35"/>
      <c r="J132" s="35"/>
      <c r="K132" s="35"/>
      <c r="L132" s="4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25.75" customHeight="1">
      <c r="A133" s="35"/>
      <c r="B133" s="36"/>
      <c r="C133" s="28" t="s">
        <v>22</v>
      </c>
      <c r="D133" s="35"/>
      <c r="E133" s="35"/>
      <c r="F133" s="26" t="str">
        <f>E15</f>
        <v>Mesto Trnava</v>
      </c>
      <c r="G133" s="35"/>
      <c r="H133" s="35"/>
      <c r="I133" s="28" t="s">
        <v>28</v>
      </c>
      <c r="J133" s="31" t="str">
        <f>E21</f>
        <v>Ing. Ivana Štigová Kučírková, MSc.</v>
      </c>
      <c r="K133" s="35"/>
      <c r="L133" s="4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15.25" customHeight="1">
      <c r="A134" s="35"/>
      <c r="B134" s="36"/>
      <c r="C134" s="28" t="s">
        <v>26</v>
      </c>
      <c r="D134" s="35"/>
      <c r="E134" s="35"/>
      <c r="F134" s="26" t="str">
        <f>IF(E18="","",E18)</f>
        <v>Vyplň údaj</v>
      </c>
      <c r="G134" s="35"/>
      <c r="H134" s="35"/>
      <c r="I134" s="28" t="s">
        <v>31</v>
      </c>
      <c r="J134" s="31" t="str">
        <f>E24</f>
        <v>Rosoft, s.r.o.</v>
      </c>
      <c r="K134" s="35"/>
      <c r="L134" s="4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2" customFormat="1" ht="10.25" customHeight="1">
      <c r="A135" s="35"/>
      <c r="B135" s="36"/>
      <c r="C135" s="35"/>
      <c r="D135" s="35"/>
      <c r="E135" s="35"/>
      <c r="F135" s="35"/>
      <c r="G135" s="35"/>
      <c r="H135" s="35"/>
      <c r="I135" s="35"/>
      <c r="J135" s="35"/>
      <c r="K135" s="35"/>
      <c r="L135" s="4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5" s="11" customFormat="1" ht="29.25" customHeight="1">
      <c r="A136" s="144"/>
      <c r="B136" s="145"/>
      <c r="C136" s="146" t="s">
        <v>151</v>
      </c>
      <c r="D136" s="147" t="s">
        <v>61</v>
      </c>
      <c r="E136" s="147" t="s">
        <v>57</v>
      </c>
      <c r="F136" s="147" t="s">
        <v>58</v>
      </c>
      <c r="G136" s="147" t="s">
        <v>152</v>
      </c>
      <c r="H136" s="147" t="s">
        <v>153</v>
      </c>
      <c r="I136" s="147" t="s">
        <v>154</v>
      </c>
      <c r="J136" s="148" t="s">
        <v>116</v>
      </c>
      <c r="K136" s="149" t="s">
        <v>155</v>
      </c>
      <c r="L136" s="150"/>
      <c r="M136" s="65" t="s">
        <v>1</v>
      </c>
      <c r="N136" s="66" t="s">
        <v>40</v>
      </c>
      <c r="O136" s="66" t="s">
        <v>156</v>
      </c>
      <c r="P136" s="66" t="s">
        <v>157</v>
      </c>
      <c r="Q136" s="66" t="s">
        <v>158</v>
      </c>
      <c r="R136" s="66" t="s">
        <v>159</v>
      </c>
      <c r="S136" s="66" t="s">
        <v>160</v>
      </c>
      <c r="T136" s="67" t="s">
        <v>161</v>
      </c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</row>
    <row r="137" spans="1:65" s="2" customFormat="1" ht="23" customHeight="1">
      <c r="A137" s="35"/>
      <c r="B137" s="36"/>
      <c r="C137" s="72" t="s">
        <v>113</v>
      </c>
      <c r="D137" s="35"/>
      <c r="E137" s="35"/>
      <c r="F137" s="35"/>
      <c r="G137" s="35"/>
      <c r="H137" s="35"/>
      <c r="I137" s="35"/>
      <c r="J137" s="151">
        <f>BK137+J272+J243</f>
        <v>0</v>
      </c>
      <c r="K137" s="35"/>
      <c r="L137" s="36"/>
      <c r="M137" s="68"/>
      <c r="N137" s="59"/>
      <c r="O137" s="69"/>
      <c r="P137" s="152">
        <f>P138+P313+P376</f>
        <v>0</v>
      </c>
      <c r="Q137" s="69"/>
      <c r="R137" s="152">
        <f>R138+R313+R376</f>
        <v>8639.0817244700011</v>
      </c>
      <c r="S137" s="69"/>
      <c r="T137" s="153">
        <f>T138+T313+T376</f>
        <v>3540.5790000000002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75</v>
      </c>
      <c r="AU137" s="18" t="s">
        <v>118</v>
      </c>
      <c r="BK137" s="154">
        <f>BK138+BK313+BK376</f>
        <v>0</v>
      </c>
    </row>
    <row r="138" spans="1:65" s="12" customFormat="1" ht="26" customHeight="1">
      <c r="B138" s="155"/>
      <c r="D138" s="156" t="s">
        <v>75</v>
      </c>
      <c r="E138" s="157" t="s">
        <v>162</v>
      </c>
      <c r="F138" s="157" t="s">
        <v>163</v>
      </c>
      <c r="I138" s="158"/>
      <c r="J138" s="159">
        <f>BK138+J243+J272</f>
        <v>0</v>
      </c>
      <c r="L138" s="155"/>
      <c r="M138" s="160"/>
      <c r="N138" s="161"/>
      <c r="O138" s="161"/>
      <c r="P138" s="162">
        <f>P139+P193+P213+P277+P311</f>
        <v>0</v>
      </c>
      <c r="Q138" s="161"/>
      <c r="R138" s="162">
        <f>R139+R193+R213+R277+R311</f>
        <v>8638.7288076700006</v>
      </c>
      <c r="S138" s="161"/>
      <c r="T138" s="163">
        <f>T139+T193+T213+T277+T311</f>
        <v>3540.5790000000002</v>
      </c>
      <c r="AR138" s="156" t="s">
        <v>84</v>
      </c>
      <c r="AT138" s="164" t="s">
        <v>75</v>
      </c>
      <c r="AU138" s="164" t="s">
        <v>76</v>
      </c>
      <c r="AY138" s="156" t="s">
        <v>164</v>
      </c>
      <c r="BK138" s="165">
        <f>BK139+BK193+BK213+BK277+BK311</f>
        <v>0</v>
      </c>
    </row>
    <row r="139" spans="1:65" s="12" customFormat="1" ht="23" customHeight="1">
      <c r="B139" s="155"/>
      <c r="D139" s="156" t="s">
        <v>75</v>
      </c>
      <c r="E139" s="166" t="s">
        <v>84</v>
      </c>
      <c r="F139" s="166" t="s">
        <v>165</v>
      </c>
      <c r="I139" s="158"/>
      <c r="J139" s="167">
        <f>BK139</f>
        <v>0</v>
      </c>
      <c r="L139" s="155"/>
      <c r="M139" s="160"/>
      <c r="N139" s="161"/>
      <c r="O139" s="161"/>
      <c r="P139" s="162">
        <f>SUM(P140:P192)</f>
        <v>0</v>
      </c>
      <c r="Q139" s="161"/>
      <c r="R139" s="162">
        <f>SUM(R140:R192)</f>
        <v>0</v>
      </c>
      <c r="S139" s="161"/>
      <c r="T139" s="163">
        <f>SUM(T140:T192)</f>
        <v>3512.067</v>
      </c>
      <c r="AR139" s="156" t="s">
        <v>84</v>
      </c>
      <c r="AT139" s="164" t="s">
        <v>75</v>
      </c>
      <c r="AU139" s="164" t="s">
        <v>84</v>
      </c>
      <c r="AY139" s="156" t="s">
        <v>164</v>
      </c>
      <c r="BK139" s="165">
        <f>SUM(BK140:BK192)</f>
        <v>0</v>
      </c>
    </row>
    <row r="140" spans="1:65" s="2" customFormat="1" ht="33" customHeight="1">
      <c r="A140" s="35"/>
      <c r="B140" s="136"/>
      <c r="C140" s="168" t="s">
        <v>84</v>
      </c>
      <c r="D140" s="168" t="s">
        <v>166</v>
      </c>
      <c r="E140" s="169" t="s">
        <v>1055</v>
      </c>
      <c r="F140" s="170" t="s">
        <v>1056</v>
      </c>
      <c r="G140" s="171" t="s">
        <v>174</v>
      </c>
      <c r="H140" s="172">
        <v>1710</v>
      </c>
      <c r="I140" s="173"/>
      <c r="J140" s="174">
        <f>ROUND(I140*H140,2)</f>
        <v>0</v>
      </c>
      <c r="K140" s="175"/>
      <c r="L140" s="36"/>
      <c r="M140" s="176" t="s">
        <v>1</v>
      </c>
      <c r="N140" s="177" t="s">
        <v>42</v>
      </c>
      <c r="O140" s="61"/>
      <c r="P140" s="178">
        <f>O140*H140</f>
        <v>0</v>
      </c>
      <c r="Q140" s="178">
        <v>0</v>
      </c>
      <c r="R140" s="178">
        <f>Q140*H140</f>
        <v>0</v>
      </c>
      <c r="S140" s="178">
        <v>0.23499999999999999</v>
      </c>
      <c r="T140" s="179">
        <f>S140*H140</f>
        <v>401.84999999999997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0" t="s">
        <v>170</v>
      </c>
      <c r="AT140" s="180" t="s">
        <v>166</v>
      </c>
      <c r="AU140" s="180" t="s">
        <v>143</v>
      </c>
      <c r="AY140" s="18" t="s">
        <v>164</v>
      </c>
      <c r="BE140" s="101">
        <f>IF(N140="základná",J140,0)</f>
        <v>0</v>
      </c>
      <c r="BF140" s="101">
        <f>IF(N140="znížená",J140,0)</f>
        <v>0</v>
      </c>
      <c r="BG140" s="101">
        <f>IF(N140="zákl. prenesená",J140,0)</f>
        <v>0</v>
      </c>
      <c r="BH140" s="101">
        <f>IF(N140="zníž. prenesená",J140,0)</f>
        <v>0</v>
      </c>
      <c r="BI140" s="101">
        <f>IF(N140="nulová",J140,0)</f>
        <v>0</v>
      </c>
      <c r="BJ140" s="18" t="s">
        <v>143</v>
      </c>
      <c r="BK140" s="101">
        <f>ROUND(I140*H140,2)</f>
        <v>0</v>
      </c>
      <c r="BL140" s="18" t="s">
        <v>170</v>
      </c>
      <c r="BM140" s="180" t="s">
        <v>1057</v>
      </c>
    </row>
    <row r="141" spans="1:65" s="13" customFormat="1" ht="12">
      <c r="B141" s="181"/>
      <c r="D141" s="182" t="s">
        <v>203</v>
      </c>
      <c r="E141" s="183" t="s">
        <v>1</v>
      </c>
      <c r="F141" s="184" t="s">
        <v>1058</v>
      </c>
      <c r="H141" s="183" t="s">
        <v>1</v>
      </c>
      <c r="I141" s="185"/>
      <c r="L141" s="181"/>
      <c r="M141" s="186"/>
      <c r="N141" s="187"/>
      <c r="O141" s="187"/>
      <c r="P141" s="187"/>
      <c r="Q141" s="187"/>
      <c r="R141" s="187"/>
      <c r="S141" s="187"/>
      <c r="T141" s="188"/>
      <c r="AT141" s="183" t="s">
        <v>203</v>
      </c>
      <c r="AU141" s="183" t="s">
        <v>143</v>
      </c>
      <c r="AV141" s="13" t="s">
        <v>84</v>
      </c>
      <c r="AW141" s="13" t="s">
        <v>30</v>
      </c>
      <c r="AX141" s="13" t="s">
        <v>76</v>
      </c>
      <c r="AY141" s="183" t="s">
        <v>164</v>
      </c>
    </row>
    <row r="142" spans="1:65" s="14" customFormat="1" ht="12">
      <c r="B142" s="189"/>
      <c r="D142" s="182" t="s">
        <v>203</v>
      </c>
      <c r="E142" s="190" t="s">
        <v>1</v>
      </c>
      <c r="F142" s="191" t="s">
        <v>1059</v>
      </c>
      <c r="H142" s="192">
        <v>1710</v>
      </c>
      <c r="I142" s="193"/>
      <c r="L142" s="189"/>
      <c r="M142" s="194"/>
      <c r="N142" s="195"/>
      <c r="O142" s="195"/>
      <c r="P142" s="195"/>
      <c r="Q142" s="195"/>
      <c r="R142" s="195"/>
      <c r="S142" s="195"/>
      <c r="T142" s="196"/>
      <c r="AT142" s="190" t="s">
        <v>203</v>
      </c>
      <c r="AU142" s="190" t="s">
        <v>143</v>
      </c>
      <c r="AV142" s="14" t="s">
        <v>143</v>
      </c>
      <c r="AW142" s="14" t="s">
        <v>30</v>
      </c>
      <c r="AX142" s="14" t="s">
        <v>76</v>
      </c>
      <c r="AY142" s="190" t="s">
        <v>164</v>
      </c>
    </row>
    <row r="143" spans="1:65" s="15" customFormat="1" ht="12">
      <c r="B143" s="197"/>
      <c r="D143" s="182" t="s">
        <v>203</v>
      </c>
      <c r="E143" s="198" t="s">
        <v>1</v>
      </c>
      <c r="F143" s="199" t="s">
        <v>206</v>
      </c>
      <c r="H143" s="200">
        <v>1710</v>
      </c>
      <c r="I143" s="201"/>
      <c r="L143" s="197"/>
      <c r="M143" s="202"/>
      <c r="N143" s="203"/>
      <c r="O143" s="203"/>
      <c r="P143" s="203"/>
      <c r="Q143" s="203"/>
      <c r="R143" s="203"/>
      <c r="S143" s="203"/>
      <c r="T143" s="204"/>
      <c r="AT143" s="198" t="s">
        <v>203</v>
      </c>
      <c r="AU143" s="198" t="s">
        <v>143</v>
      </c>
      <c r="AV143" s="15" t="s">
        <v>170</v>
      </c>
      <c r="AW143" s="15" t="s">
        <v>30</v>
      </c>
      <c r="AX143" s="15" t="s">
        <v>84</v>
      </c>
      <c r="AY143" s="198" t="s">
        <v>164</v>
      </c>
    </row>
    <row r="144" spans="1:65" s="2" customFormat="1" ht="21.75" customHeight="1">
      <c r="A144" s="35"/>
      <c r="B144" s="136"/>
      <c r="C144" s="168" t="s">
        <v>143</v>
      </c>
      <c r="D144" s="168" t="s">
        <v>166</v>
      </c>
      <c r="E144" s="169" t="s">
        <v>1060</v>
      </c>
      <c r="F144" s="170" t="s">
        <v>1061</v>
      </c>
      <c r="G144" s="171" t="s">
        <v>174</v>
      </c>
      <c r="H144" s="172">
        <v>3377</v>
      </c>
      <c r="I144" s="173"/>
      <c r="J144" s="174">
        <f>ROUND(I144*H144,2)</f>
        <v>0</v>
      </c>
      <c r="K144" s="175"/>
      <c r="L144" s="36"/>
      <c r="M144" s="176" t="s">
        <v>1</v>
      </c>
      <c r="N144" s="177" t="s">
        <v>42</v>
      </c>
      <c r="O144" s="61"/>
      <c r="P144" s="178">
        <f>O144*H144</f>
        <v>0</v>
      </c>
      <c r="Q144" s="178">
        <v>0</v>
      </c>
      <c r="R144" s="178">
        <f>Q144*H144</f>
        <v>0</v>
      </c>
      <c r="S144" s="178">
        <v>0.18099999999999999</v>
      </c>
      <c r="T144" s="179">
        <f>S144*H144</f>
        <v>611.23699999999997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0" t="s">
        <v>170</v>
      </c>
      <c r="AT144" s="180" t="s">
        <v>166</v>
      </c>
      <c r="AU144" s="180" t="s">
        <v>143</v>
      </c>
      <c r="AY144" s="18" t="s">
        <v>164</v>
      </c>
      <c r="BE144" s="101">
        <f>IF(N144="základná",J144,0)</f>
        <v>0</v>
      </c>
      <c r="BF144" s="101">
        <f>IF(N144="znížená",J144,0)</f>
        <v>0</v>
      </c>
      <c r="BG144" s="101">
        <f>IF(N144="zákl. prenesená",J144,0)</f>
        <v>0</v>
      </c>
      <c r="BH144" s="101">
        <f>IF(N144="zníž. prenesená",J144,0)</f>
        <v>0</v>
      </c>
      <c r="BI144" s="101">
        <f>IF(N144="nulová",J144,0)</f>
        <v>0</v>
      </c>
      <c r="BJ144" s="18" t="s">
        <v>143</v>
      </c>
      <c r="BK144" s="101">
        <f>ROUND(I144*H144,2)</f>
        <v>0</v>
      </c>
      <c r="BL144" s="18" t="s">
        <v>170</v>
      </c>
      <c r="BM144" s="180" t="s">
        <v>1062</v>
      </c>
    </row>
    <row r="145" spans="1:65" s="13" customFormat="1" ht="12">
      <c r="B145" s="181"/>
      <c r="D145" s="182" t="s">
        <v>203</v>
      </c>
      <c r="E145" s="183" t="s">
        <v>1</v>
      </c>
      <c r="F145" s="184" t="s">
        <v>1063</v>
      </c>
      <c r="H145" s="183" t="s">
        <v>1</v>
      </c>
      <c r="I145" s="185"/>
      <c r="L145" s="181"/>
      <c r="M145" s="186"/>
      <c r="N145" s="187"/>
      <c r="O145" s="187"/>
      <c r="P145" s="187"/>
      <c r="Q145" s="187"/>
      <c r="R145" s="187"/>
      <c r="S145" s="187"/>
      <c r="T145" s="188"/>
      <c r="AT145" s="183" t="s">
        <v>203</v>
      </c>
      <c r="AU145" s="183" t="s">
        <v>143</v>
      </c>
      <c r="AV145" s="13" t="s">
        <v>84</v>
      </c>
      <c r="AW145" s="13" t="s">
        <v>30</v>
      </c>
      <c r="AX145" s="13" t="s">
        <v>76</v>
      </c>
      <c r="AY145" s="183" t="s">
        <v>164</v>
      </c>
    </row>
    <row r="146" spans="1:65" s="14" customFormat="1" ht="12">
      <c r="B146" s="189"/>
      <c r="D146" s="182" t="s">
        <v>203</v>
      </c>
      <c r="E146" s="190" t="s">
        <v>1</v>
      </c>
      <c r="F146" s="191" t="s">
        <v>1064</v>
      </c>
      <c r="H146" s="192">
        <v>3377</v>
      </c>
      <c r="I146" s="193"/>
      <c r="L146" s="189"/>
      <c r="M146" s="194"/>
      <c r="N146" s="195"/>
      <c r="O146" s="195"/>
      <c r="P146" s="195"/>
      <c r="Q146" s="195"/>
      <c r="R146" s="195"/>
      <c r="S146" s="195"/>
      <c r="T146" s="196"/>
      <c r="AT146" s="190" t="s">
        <v>203</v>
      </c>
      <c r="AU146" s="190" t="s">
        <v>143</v>
      </c>
      <c r="AV146" s="14" t="s">
        <v>143</v>
      </c>
      <c r="AW146" s="14" t="s">
        <v>30</v>
      </c>
      <c r="AX146" s="14" t="s">
        <v>76</v>
      </c>
      <c r="AY146" s="190" t="s">
        <v>164</v>
      </c>
    </row>
    <row r="147" spans="1:65" s="15" customFormat="1" ht="12">
      <c r="B147" s="197"/>
      <c r="D147" s="182" t="s">
        <v>203</v>
      </c>
      <c r="E147" s="198" t="s">
        <v>1</v>
      </c>
      <c r="F147" s="199" t="s">
        <v>206</v>
      </c>
      <c r="H147" s="200">
        <v>3377</v>
      </c>
      <c r="I147" s="201"/>
      <c r="L147" s="197"/>
      <c r="M147" s="202"/>
      <c r="N147" s="203"/>
      <c r="O147" s="203"/>
      <c r="P147" s="203"/>
      <c r="Q147" s="203"/>
      <c r="R147" s="203"/>
      <c r="S147" s="203"/>
      <c r="T147" s="204"/>
      <c r="AT147" s="198" t="s">
        <v>203</v>
      </c>
      <c r="AU147" s="198" t="s">
        <v>143</v>
      </c>
      <c r="AV147" s="15" t="s">
        <v>170</v>
      </c>
      <c r="AW147" s="15" t="s">
        <v>30</v>
      </c>
      <c r="AX147" s="15" t="s">
        <v>84</v>
      </c>
      <c r="AY147" s="198" t="s">
        <v>164</v>
      </c>
    </row>
    <row r="148" spans="1:65" s="13" customFormat="1" ht="36">
      <c r="B148" s="181"/>
      <c r="D148" s="182" t="s">
        <v>203</v>
      </c>
      <c r="E148" s="183" t="s">
        <v>1</v>
      </c>
      <c r="F148" s="184" t="s">
        <v>1065</v>
      </c>
      <c r="H148" s="183" t="s">
        <v>1</v>
      </c>
      <c r="I148" s="185"/>
      <c r="L148" s="181"/>
      <c r="M148" s="186"/>
      <c r="N148" s="187"/>
      <c r="O148" s="187"/>
      <c r="P148" s="187"/>
      <c r="Q148" s="187"/>
      <c r="R148" s="187"/>
      <c r="S148" s="187"/>
      <c r="T148" s="188"/>
      <c r="AT148" s="183" t="s">
        <v>203</v>
      </c>
      <c r="AU148" s="183" t="s">
        <v>143</v>
      </c>
      <c r="AV148" s="13" t="s">
        <v>84</v>
      </c>
      <c r="AW148" s="13" t="s">
        <v>30</v>
      </c>
      <c r="AX148" s="13" t="s">
        <v>76</v>
      </c>
      <c r="AY148" s="183" t="s">
        <v>164</v>
      </c>
    </row>
    <row r="149" spans="1:65" s="13" customFormat="1" ht="12">
      <c r="B149" s="181"/>
      <c r="D149" s="182" t="s">
        <v>203</v>
      </c>
      <c r="E149" s="183" t="s">
        <v>1</v>
      </c>
      <c r="F149" s="184" t="s">
        <v>1066</v>
      </c>
      <c r="H149" s="183" t="s">
        <v>1</v>
      </c>
      <c r="I149" s="185"/>
      <c r="L149" s="181"/>
      <c r="M149" s="186"/>
      <c r="N149" s="187"/>
      <c r="O149" s="187"/>
      <c r="P149" s="187"/>
      <c r="Q149" s="187"/>
      <c r="R149" s="187"/>
      <c r="S149" s="187"/>
      <c r="T149" s="188"/>
      <c r="AT149" s="183" t="s">
        <v>203</v>
      </c>
      <c r="AU149" s="183" t="s">
        <v>143</v>
      </c>
      <c r="AV149" s="13" t="s">
        <v>84</v>
      </c>
      <c r="AW149" s="13" t="s">
        <v>30</v>
      </c>
      <c r="AX149" s="13" t="s">
        <v>76</v>
      </c>
      <c r="AY149" s="183" t="s">
        <v>164</v>
      </c>
    </row>
    <row r="150" spans="1:65" s="2" customFormat="1" ht="33" customHeight="1">
      <c r="A150" s="35"/>
      <c r="B150" s="136"/>
      <c r="C150" s="168" t="s">
        <v>176</v>
      </c>
      <c r="D150" s="168" t="s">
        <v>166</v>
      </c>
      <c r="E150" s="169" t="s">
        <v>1067</v>
      </c>
      <c r="F150" s="170" t="s">
        <v>1068</v>
      </c>
      <c r="G150" s="171" t="s">
        <v>174</v>
      </c>
      <c r="H150" s="172">
        <v>3377</v>
      </c>
      <c r="I150" s="173"/>
      <c r="J150" s="174">
        <f>ROUND(I150*H150,2)</f>
        <v>0</v>
      </c>
      <c r="K150" s="175"/>
      <c r="L150" s="36"/>
      <c r="M150" s="176" t="s">
        <v>1</v>
      </c>
      <c r="N150" s="177" t="s">
        <v>42</v>
      </c>
      <c r="O150" s="61"/>
      <c r="P150" s="178">
        <f>O150*H150</f>
        <v>0</v>
      </c>
      <c r="Q150" s="178">
        <v>0</v>
      </c>
      <c r="R150" s="178">
        <f>Q150*H150</f>
        <v>0</v>
      </c>
      <c r="S150" s="178">
        <v>0.24</v>
      </c>
      <c r="T150" s="179">
        <f>S150*H150</f>
        <v>810.48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0" t="s">
        <v>170</v>
      </c>
      <c r="AT150" s="180" t="s">
        <v>166</v>
      </c>
      <c r="AU150" s="180" t="s">
        <v>143</v>
      </c>
      <c r="AY150" s="18" t="s">
        <v>164</v>
      </c>
      <c r="BE150" s="101">
        <f>IF(N150="základná",J150,0)</f>
        <v>0</v>
      </c>
      <c r="BF150" s="101">
        <f>IF(N150="znížená",J150,0)</f>
        <v>0</v>
      </c>
      <c r="BG150" s="101">
        <f>IF(N150="zákl. prenesená",J150,0)</f>
        <v>0</v>
      </c>
      <c r="BH150" s="101">
        <f>IF(N150="zníž. prenesená",J150,0)</f>
        <v>0</v>
      </c>
      <c r="BI150" s="101">
        <f>IF(N150="nulová",J150,0)</f>
        <v>0</v>
      </c>
      <c r="BJ150" s="18" t="s">
        <v>143</v>
      </c>
      <c r="BK150" s="101">
        <f>ROUND(I150*H150,2)</f>
        <v>0</v>
      </c>
      <c r="BL150" s="18" t="s">
        <v>170</v>
      </c>
      <c r="BM150" s="180" t="s">
        <v>1069</v>
      </c>
    </row>
    <row r="151" spans="1:65" s="13" customFormat="1" ht="12">
      <c r="B151" s="181"/>
      <c r="D151" s="182" t="s">
        <v>203</v>
      </c>
      <c r="E151" s="183" t="s">
        <v>1</v>
      </c>
      <c r="F151" s="184" t="s">
        <v>1063</v>
      </c>
      <c r="H151" s="183" t="s">
        <v>1</v>
      </c>
      <c r="I151" s="185"/>
      <c r="L151" s="181"/>
      <c r="M151" s="186"/>
      <c r="N151" s="187"/>
      <c r="O151" s="187"/>
      <c r="P151" s="187"/>
      <c r="Q151" s="187"/>
      <c r="R151" s="187"/>
      <c r="S151" s="187"/>
      <c r="T151" s="188"/>
      <c r="AT151" s="183" t="s">
        <v>203</v>
      </c>
      <c r="AU151" s="183" t="s">
        <v>143</v>
      </c>
      <c r="AV151" s="13" t="s">
        <v>84</v>
      </c>
      <c r="AW151" s="13" t="s">
        <v>30</v>
      </c>
      <c r="AX151" s="13" t="s">
        <v>76</v>
      </c>
      <c r="AY151" s="183" t="s">
        <v>164</v>
      </c>
    </row>
    <row r="152" spans="1:65" s="14" customFormat="1" ht="12">
      <c r="B152" s="189"/>
      <c r="D152" s="182" t="s">
        <v>203</v>
      </c>
      <c r="E152" s="190" t="s">
        <v>1</v>
      </c>
      <c r="F152" s="191" t="s">
        <v>1064</v>
      </c>
      <c r="H152" s="192">
        <v>3377</v>
      </c>
      <c r="I152" s="193"/>
      <c r="L152" s="189"/>
      <c r="M152" s="194"/>
      <c r="N152" s="195"/>
      <c r="O152" s="195"/>
      <c r="P152" s="195"/>
      <c r="Q152" s="195"/>
      <c r="R152" s="195"/>
      <c r="S152" s="195"/>
      <c r="T152" s="196"/>
      <c r="AT152" s="190" t="s">
        <v>203</v>
      </c>
      <c r="AU152" s="190" t="s">
        <v>143</v>
      </c>
      <c r="AV152" s="14" t="s">
        <v>143</v>
      </c>
      <c r="AW152" s="14" t="s">
        <v>30</v>
      </c>
      <c r="AX152" s="14" t="s">
        <v>84</v>
      </c>
      <c r="AY152" s="190" t="s">
        <v>164</v>
      </c>
    </row>
    <row r="153" spans="1:65" s="2" customFormat="1" ht="33" customHeight="1">
      <c r="A153" s="35"/>
      <c r="B153" s="136"/>
      <c r="C153" s="168" t="s">
        <v>170</v>
      </c>
      <c r="D153" s="168" t="s">
        <v>166</v>
      </c>
      <c r="E153" s="169" t="s">
        <v>1070</v>
      </c>
      <c r="F153" s="170" t="s">
        <v>1071</v>
      </c>
      <c r="G153" s="171" t="s">
        <v>174</v>
      </c>
      <c r="H153" s="172">
        <v>3377</v>
      </c>
      <c r="I153" s="173"/>
      <c r="J153" s="174">
        <f>ROUND(I153*H153,2)</f>
        <v>0</v>
      </c>
      <c r="K153" s="175"/>
      <c r="L153" s="36"/>
      <c r="M153" s="176" t="s">
        <v>1</v>
      </c>
      <c r="N153" s="177" t="s">
        <v>42</v>
      </c>
      <c r="O153" s="61"/>
      <c r="P153" s="178">
        <f>O153*H153</f>
        <v>0</v>
      </c>
      <c r="Q153" s="178">
        <v>0</v>
      </c>
      <c r="R153" s="178">
        <f>Q153*H153</f>
        <v>0</v>
      </c>
      <c r="S153" s="178">
        <v>0.5</v>
      </c>
      <c r="T153" s="179">
        <f>S153*H153</f>
        <v>1688.5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170</v>
      </c>
      <c r="AT153" s="180" t="s">
        <v>166</v>
      </c>
      <c r="AU153" s="180" t="s">
        <v>143</v>
      </c>
      <c r="AY153" s="18" t="s">
        <v>164</v>
      </c>
      <c r="BE153" s="101">
        <f>IF(N153="základná",J153,0)</f>
        <v>0</v>
      </c>
      <c r="BF153" s="101">
        <f>IF(N153="znížená",J153,0)</f>
        <v>0</v>
      </c>
      <c r="BG153" s="101">
        <f>IF(N153="zákl. prenesená",J153,0)</f>
        <v>0</v>
      </c>
      <c r="BH153" s="101">
        <f>IF(N153="zníž. prenesená",J153,0)</f>
        <v>0</v>
      </c>
      <c r="BI153" s="101">
        <f>IF(N153="nulová",J153,0)</f>
        <v>0</v>
      </c>
      <c r="BJ153" s="18" t="s">
        <v>143</v>
      </c>
      <c r="BK153" s="101">
        <f>ROUND(I153*H153,2)</f>
        <v>0</v>
      </c>
      <c r="BL153" s="18" t="s">
        <v>170</v>
      </c>
      <c r="BM153" s="180" t="s">
        <v>1072</v>
      </c>
    </row>
    <row r="154" spans="1:65" s="13" customFormat="1" ht="12">
      <c r="B154" s="181"/>
      <c r="D154" s="182" t="s">
        <v>203</v>
      </c>
      <c r="E154" s="183" t="s">
        <v>1</v>
      </c>
      <c r="F154" s="184" t="s">
        <v>1063</v>
      </c>
      <c r="H154" s="183" t="s">
        <v>1</v>
      </c>
      <c r="I154" s="185"/>
      <c r="L154" s="181"/>
      <c r="M154" s="186"/>
      <c r="N154" s="187"/>
      <c r="O154" s="187"/>
      <c r="P154" s="187"/>
      <c r="Q154" s="187"/>
      <c r="R154" s="187"/>
      <c r="S154" s="187"/>
      <c r="T154" s="188"/>
      <c r="AT154" s="183" t="s">
        <v>203</v>
      </c>
      <c r="AU154" s="183" t="s">
        <v>143</v>
      </c>
      <c r="AV154" s="13" t="s">
        <v>84</v>
      </c>
      <c r="AW154" s="13" t="s">
        <v>30</v>
      </c>
      <c r="AX154" s="13" t="s">
        <v>76</v>
      </c>
      <c r="AY154" s="183" t="s">
        <v>164</v>
      </c>
    </row>
    <row r="155" spans="1:65" s="14" customFormat="1" ht="12">
      <c r="B155" s="189"/>
      <c r="D155" s="182" t="s">
        <v>203</v>
      </c>
      <c r="E155" s="190" t="s">
        <v>1</v>
      </c>
      <c r="F155" s="191" t="s">
        <v>1064</v>
      </c>
      <c r="H155" s="192">
        <v>3377</v>
      </c>
      <c r="I155" s="193"/>
      <c r="L155" s="189"/>
      <c r="M155" s="194"/>
      <c r="N155" s="195"/>
      <c r="O155" s="195"/>
      <c r="P155" s="195"/>
      <c r="Q155" s="195"/>
      <c r="R155" s="195"/>
      <c r="S155" s="195"/>
      <c r="T155" s="196"/>
      <c r="AT155" s="190" t="s">
        <v>203</v>
      </c>
      <c r="AU155" s="190" t="s">
        <v>143</v>
      </c>
      <c r="AV155" s="14" t="s">
        <v>143</v>
      </c>
      <c r="AW155" s="14" t="s">
        <v>30</v>
      </c>
      <c r="AX155" s="14" t="s">
        <v>76</v>
      </c>
      <c r="AY155" s="190" t="s">
        <v>164</v>
      </c>
    </row>
    <row r="156" spans="1:65" s="15" customFormat="1" ht="12">
      <c r="B156" s="197"/>
      <c r="D156" s="182" t="s">
        <v>203</v>
      </c>
      <c r="E156" s="198" t="s">
        <v>1</v>
      </c>
      <c r="F156" s="199" t="s">
        <v>206</v>
      </c>
      <c r="H156" s="200">
        <v>3377</v>
      </c>
      <c r="I156" s="201"/>
      <c r="L156" s="197"/>
      <c r="M156" s="202"/>
      <c r="N156" s="203"/>
      <c r="O156" s="203"/>
      <c r="P156" s="203"/>
      <c r="Q156" s="203"/>
      <c r="R156" s="203"/>
      <c r="S156" s="203"/>
      <c r="T156" s="204"/>
      <c r="AT156" s="198" t="s">
        <v>203</v>
      </c>
      <c r="AU156" s="198" t="s">
        <v>143</v>
      </c>
      <c r="AV156" s="15" t="s">
        <v>170</v>
      </c>
      <c r="AW156" s="15" t="s">
        <v>30</v>
      </c>
      <c r="AX156" s="15" t="s">
        <v>84</v>
      </c>
      <c r="AY156" s="198" t="s">
        <v>164</v>
      </c>
    </row>
    <row r="157" spans="1:65" s="2" customFormat="1" ht="21.75" customHeight="1">
      <c r="A157" s="35"/>
      <c r="B157" s="136"/>
      <c r="C157" s="168" t="s">
        <v>183</v>
      </c>
      <c r="D157" s="168" t="s">
        <v>166</v>
      </c>
      <c r="E157" s="169" t="s">
        <v>1073</v>
      </c>
      <c r="F157" s="170" t="s">
        <v>1074</v>
      </c>
      <c r="G157" s="171" t="s">
        <v>186</v>
      </c>
      <c r="H157" s="172">
        <v>1111.5</v>
      </c>
      <c r="I157" s="173"/>
      <c r="J157" s="174">
        <f>ROUND(I157*H157,2)</f>
        <v>0</v>
      </c>
      <c r="K157" s="175"/>
      <c r="L157" s="36"/>
      <c r="M157" s="176" t="s">
        <v>1</v>
      </c>
      <c r="N157" s="177" t="s">
        <v>42</v>
      </c>
      <c r="O157" s="61"/>
      <c r="P157" s="178">
        <f>O157*H157</f>
        <v>0</v>
      </c>
      <c r="Q157" s="178">
        <v>0</v>
      </c>
      <c r="R157" s="178">
        <f>Q157*H157</f>
        <v>0</v>
      </c>
      <c r="S157" s="178">
        <v>0</v>
      </c>
      <c r="T157" s="17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0" t="s">
        <v>170</v>
      </c>
      <c r="AT157" s="180" t="s">
        <v>166</v>
      </c>
      <c r="AU157" s="180" t="s">
        <v>143</v>
      </c>
      <c r="AY157" s="18" t="s">
        <v>164</v>
      </c>
      <c r="BE157" s="101">
        <f>IF(N157="základná",J157,0)</f>
        <v>0</v>
      </c>
      <c r="BF157" s="101">
        <f>IF(N157="znížená",J157,0)</f>
        <v>0</v>
      </c>
      <c r="BG157" s="101">
        <f>IF(N157="zákl. prenesená",J157,0)</f>
        <v>0</v>
      </c>
      <c r="BH157" s="101">
        <f>IF(N157="zníž. prenesená",J157,0)</f>
        <v>0</v>
      </c>
      <c r="BI157" s="101">
        <f>IF(N157="nulová",J157,0)</f>
        <v>0</v>
      </c>
      <c r="BJ157" s="18" t="s">
        <v>143</v>
      </c>
      <c r="BK157" s="101">
        <f>ROUND(I157*H157,2)</f>
        <v>0</v>
      </c>
      <c r="BL157" s="18" t="s">
        <v>170</v>
      </c>
      <c r="BM157" s="180" t="s">
        <v>1075</v>
      </c>
    </row>
    <row r="158" spans="1:65" s="13" customFormat="1" ht="12">
      <c r="B158" s="181"/>
      <c r="D158" s="182" t="s">
        <v>203</v>
      </c>
      <c r="E158" s="183" t="s">
        <v>1</v>
      </c>
      <c r="F158" s="184" t="s">
        <v>1058</v>
      </c>
      <c r="H158" s="183" t="s">
        <v>1</v>
      </c>
      <c r="I158" s="185"/>
      <c r="L158" s="181"/>
      <c r="M158" s="186"/>
      <c r="N158" s="187"/>
      <c r="O158" s="187"/>
      <c r="P158" s="187"/>
      <c r="Q158" s="187"/>
      <c r="R158" s="187"/>
      <c r="S158" s="187"/>
      <c r="T158" s="188"/>
      <c r="AT158" s="183" t="s">
        <v>203</v>
      </c>
      <c r="AU158" s="183" t="s">
        <v>143</v>
      </c>
      <c r="AV158" s="13" t="s">
        <v>84</v>
      </c>
      <c r="AW158" s="13" t="s">
        <v>30</v>
      </c>
      <c r="AX158" s="13" t="s">
        <v>76</v>
      </c>
      <c r="AY158" s="183" t="s">
        <v>164</v>
      </c>
    </row>
    <row r="159" spans="1:65" s="14" customFormat="1" ht="12">
      <c r="B159" s="189"/>
      <c r="D159" s="182" t="s">
        <v>203</v>
      </c>
      <c r="E159" s="190" t="s">
        <v>1</v>
      </c>
      <c r="F159" s="191" t="s">
        <v>1076</v>
      </c>
      <c r="H159" s="192">
        <v>427.5</v>
      </c>
      <c r="I159" s="193"/>
      <c r="L159" s="189"/>
      <c r="M159" s="194"/>
      <c r="N159" s="195"/>
      <c r="O159" s="195"/>
      <c r="P159" s="195"/>
      <c r="Q159" s="195"/>
      <c r="R159" s="195"/>
      <c r="S159" s="195"/>
      <c r="T159" s="196"/>
      <c r="AT159" s="190" t="s">
        <v>203</v>
      </c>
      <c r="AU159" s="190" t="s">
        <v>143</v>
      </c>
      <c r="AV159" s="14" t="s">
        <v>143</v>
      </c>
      <c r="AW159" s="14" t="s">
        <v>30</v>
      </c>
      <c r="AX159" s="14" t="s">
        <v>76</v>
      </c>
      <c r="AY159" s="190" t="s">
        <v>164</v>
      </c>
    </row>
    <row r="160" spans="1:65" s="13" customFormat="1" ht="12">
      <c r="B160" s="181"/>
      <c r="D160" s="182" t="s">
        <v>203</v>
      </c>
      <c r="E160" s="183" t="s">
        <v>1</v>
      </c>
      <c r="F160" s="184" t="s">
        <v>1077</v>
      </c>
      <c r="H160" s="183" t="s">
        <v>1</v>
      </c>
      <c r="I160" s="185"/>
      <c r="L160" s="181"/>
      <c r="M160" s="186"/>
      <c r="N160" s="187"/>
      <c r="O160" s="187"/>
      <c r="P160" s="187"/>
      <c r="Q160" s="187"/>
      <c r="R160" s="187"/>
      <c r="S160" s="187"/>
      <c r="T160" s="188"/>
      <c r="AT160" s="183" t="s">
        <v>203</v>
      </c>
      <c r="AU160" s="183" t="s">
        <v>143</v>
      </c>
      <c r="AV160" s="13" t="s">
        <v>84</v>
      </c>
      <c r="AW160" s="13" t="s">
        <v>30</v>
      </c>
      <c r="AX160" s="13" t="s">
        <v>76</v>
      </c>
      <c r="AY160" s="183" t="s">
        <v>164</v>
      </c>
    </row>
    <row r="161" spans="1:65" s="14" customFormat="1" ht="12">
      <c r="B161" s="189"/>
      <c r="D161" s="182" t="s">
        <v>203</v>
      </c>
      <c r="E161" s="190" t="s">
        <v>1</v>
      </c>
      <c r="F161" s="191" t="s">
        <v>1078</v>
      </c>
      <c r="H161" s="192">
        <v>684</v>
      </c>
      <c r="I161" s="193"/>
      <c r="L161" s="189"/>
      <c r="M161" s="194"/>
      <c r="N161" s="195"/>
      <c r="O161" s="195"/>
      <c r="P161" s="195"/>
      <c r="Q161" s="195"/>
      <c r="R161" s="195"/>
      <c r="S161" s="195"/>
      <c r="T161" s="196"/>
      <c r="AT161" s="190" t="s">
        <v>203</v>
      </c>
      <c r="AU161" s="190" t="s">
        <v>143</v>
      </c>
      <c r="AV161" s="14" t="s">
        <v>143</v>
      </c>
      <c r="AW161" s="14" t="s">
        <v>30</v>
      </c>
      <c r="AX161" s="14" t="s">
        <v>76</v>
      </c>
      <c r="AY161" s="190" t="s">
        <v>164</v>
      </c>
    </row>
    <row r="162" spans="1:65" s="15" customFormat="1" ht="12">
      <c r="B162" s="197"/>
      <c r="D162" s="182" t="s">
        <v>203</v>
      </c>
      <c r="E162" s="198" t="s">
        <v>1</v>
      </c>
      <c r="F162" s="199" t="s">
        <v>206</v>
      </c>
      <c r="H162" s="200">
        <v>1111.5</v>
      </c>
      <c r="I162" s="201"/>
      <c r="L162" s="197"/>
      <c r="M162" s="202"/>
      <c r="N162" s="203"/>
      <c r="O162" s="203"/>
      <c r="P162" s="203"/>
      <c r="Q162" s="203"/>
      <c r="R162" s="203"/>
      <c r="S162" s="203"/>
      <c r="T162" s="204"/>
      <c r="AT162" s="198" t="s">
        <v>203</v>
      </c>
      <c r="AU162" s="198" t="s">
        <v>143</v>
      </c>
      <c r="AV162" s="15" t="s">
        <v>170</v>
      </c>
      <c r="AW162" s="15" t="s">
        <v>30</v>
      </c>
      <c r="AX162" s="15" t="s">
        <v>84</v>
      </c>
      <c r="AY162" s="198" t="s">
        <v>164</v>
      </c>
    </row>
    <row r="163" spans="1:65" s="2" customFormat="1" ht="21.75" customHeight="1">
      <c r="A163" s="35"/>
      <c r="B163" s="136"/>
      <c r="C163" s="168" t="s">
        <v>188</v>
      </c>
      <c r="D163" s="168" t="s">
        <v>166</v>
      </c>
      <c r="E163" s="169" t="s">
        <v>1079</v>
      </c>
      <c r="F163" s="170" t="s">
        <v>1080</v>
      </c>
      <c r="G163" s="171" t="s">
        <v>186</v>
      </c>
      <c r="H163" s="172">
        <v>1111.5</v>
      </c>
      <c r="I163" s="173"/>
      <c r="J163" s="174">
        <f>ROUND(I163*H163,2)</f>
        <v>0</v>
      </c>
      <c r="K163" s="175"/>
      <c r="L163" s="36"/>
      <c r="M163" s="176" t="s">
        <v>1</v>
      </c>
      <c r="N163" s="177" t="s">
        <v>42</v>
      </c>
      <c r="O163" s="61"/>
      <c r="P163" s="178">
        <f>O163*H163</f>
        <v>0</v>
      </c>
      <c r="Q163" s="178">
        <v>0</v>
      </c>
      <c r="R163" s="178">
        <f>Q163*H163</f>
        <v>0</v>
      </c>
      <c r="S163" s="178">
        <v>0</v>
      </c>
      <c r="T163" s="17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0" t="s">
        <v>170</v>
      </c>
      <c r="AT163" s="180" t="s">
        <v>166</v>
      </c>
      <c r="AU163" s="180" t="s">
        <v>143</v>
      </c>
      <c r="AY163" s="18" t="s">
        <v>164</v>
      </c>
      <c r="BE163" s="101">
        <f>IF(N163="základná",J163,0)</f>
        <v>0</v>
      </c>
      <c r="BF163" s="101">
        <f>IF(N163="znížená",J163,0)</f>
        <v>0</v>
      </c>
      <c r="BG163" s="101">
        <f>IF(N163="zákl. prenesená",J163,0)</f>
        <v>0</v>
      </c>
      <c r="BH163" s="101">
        <f>IF(N163="zníž. prenesená",J163,0)</f>
        <v>0</v>
      </c>
      <c r="BI163" s="101">
        <f>IF(N163="nulová",J163,0)</f>
        <v>0</v>
      </c>
      <c r="BJ163" s="18" t="s">
        <v>143</v>
      </c>
      <c r="BK163" s="101">
        <f>ROUND(I163*H163,2)</f>
        <v>0</v>
      </c>
      <c r="BL163" s="18" t="s">
        <v>170</v>
      </c>
      <c r="BM163" s="180" t="s">
        <v>1081</v>
      </c>
    </row>
    <row r="164" spans="1:65" s="2" customFormat="1" ht="21.75" customHeight="1">
      <c r="A164" s="35"/>
      <c r="B164" s="136"/>
      <c r="C164" s="168" t="s">
        <v>191</v>
      </c>
      <c r="D164" s="168" t="s">
        <v>166</v>
      </c>
      <c r="E164" s="169" t="s">
        <v>1082</v>
      </c>
      <c r="F164" s="170" t="s">
        <v>1083</v>
      </c>
      <c r="G164" s="171" t="s">
        <v>186</v>
      </c>
      <c r="H164" s="172">
        <v>12.96</v>
      </c>
      <c r="I164" s="173"/>
      <c r="J164" s="174">
        <f>ROUND(I164*H164,2)</f>
        <v>0</v>
      </c>
      <c r="K164" s="175"/>
      <c r="L164" s="36"/>
      <c r="M164" s="176" t="s">
        <v>1</v>
      </c>
      <c r="N164" s="177" t="s">
        <v>42</v>
      </c>
      <c r="O164" s="61"/>
      <c r="P164" s="178">
        <f>O164*H164</f>
        <v>0</v>
      </c>
      <c r="Q164" s="178">
        <v>0</v>
      </c>
      <c r="R164" s="178">
        <f>Q164*H164</f>
        <v>0</v>
      </c>
      <c r="S164" s="178">
        <v>0</v>
      </c>
      <c r="T164" s="17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0" t="s">
        <v>170</v>
      </c>
      <c r="AT164" s="180" t="s">
        <v>166</v>
      </c>
      <c r="AU164" s="180" t="s">
        <v>143</v>
      </c>
      <c r="AY164" s="18" t="s">
        <v>164</v>
      </c>
      <c r="BE164" s="101">
        <f>IF(N164="základná",J164,0)</f>
        <v>0</v>
      </c>
      <c r="BF164" s="101">
        <f>IF(N164="znížená",J164,0)</f>
        <v>0</v>
      </c>
      <c r="BG164" s="101">
        <f>IF(N164="zákl. prenesená",J164,0)</f>
        <v>0</v>
      </c>
      <c r="BH164" s="101">
        <f>IF(N164="zníž. prenesená",J164,0)</f>
        <v>0</v>
      </c>
      <c r="BI164" s="101">
        <f>IF(N164="nulová",J164,0)</f>
        <v>0</v>
      </c>
      <c r="BJ164" s="18" t="s">
        <v>143</v>
      </c>
      <c r="BK164" s="101">
        <f>ROUND(I164*H164,2)</f>
        <v>0</v>
      </c>
      <c r="BL164" s="18" t="s">
        <v>170</v>
      </c>
      <c r="BM164" s="180" t="s">
        <v>1084</v>
      </c>
    </row>
    <row r="165" spans="1:65" s="13" customFormat="1" ht="12">
      <c r="B165" s="181"/>
      <c r="D165" s="182" t="s">
        <v>203</v>
      </c>
      <c r="E165" s="183" t="s">
        <v>1</v>
      </c>
      <c r="F165" s="184" t="s">
        <v>1085</v>
      </c>
      <c r="H165" s="183" t="s">
        <v>1</v>
      </c>
      <c r="I165" s="185"/>
      <c r="L165" s="181"/>
      <c r="M165" s="186"/>
      <c r="N165" s="187"/>
      <c r="O165" s="187"/>
      <c r="P165" s="187"/>
      <c r="Q165" s="187"/>
      <c r="R165" s="187"/>
      <c r="S165" s="187"/>
      <c r="T165" s="188"/>
      <c r="AT165" s="183" t="s">
        <v>203</v>
      </c>
      <c r="AU165" s="183" t="s">
        <v>143</v>
      </c>
      <c r="AV165" s="13" t="s">
        <v>84</v>
      </c>
      <c r="AW165" s="13" t="s">
        <v>30</v>
      </c>
      <c r="AX165" s="13" t="s">
        <v>76</v>
      </c>
      <c r="AY165" s="183" t="s">
        <v>164</v>
      </c>
    </row>
    <row r="166" spans="1:65" s="14" customFormat="1" ht="12">
      <c r="B166" s="189"/>
      <c r="D166" s="182" t="s">
        <v>203</v>
      </c>
      <c r="E166" s="190" t="s">
        <v>1</v>
      </c>
      <c r="F166" s="191" t="s">
        <v>1086</v>
      </c>
      <c r="H166" s="192">
        <v>12.96</v>
      </c>
      <c r="I166" s="193"/>
      <c r="L166" s="189"/>
      <c r="M166" s="194"/>
      <c r="N166" s="195"/>
      <c r="O166" s="195"/>
      <c r="P166" s="195"/>
      <c r="Q166" s="195"/>
      <c r="R166" s="195"/>
      <c r="S166" s="195"/>
      <c r="T166" s="196"/>
      <c r="AT166" s="190" t="s">
        <v>203</v>
      </c>
      <c r="AU166" s="190" t="s">
        <v>143</v>
      </c>
      <c r="AV166" s="14" t="s">
        <v>143</v>
      </c>
      <c r="AW166" s="14" t="s">
        <v>30</v>
      </c>
      <c r="AX166" s="14" t="s">
        <v>76</v>
      </c>
      <c r="AY166" s="190" t="s">
        <v>164</v>
      </c>
    </row>
    <row r="167" spans="1:65" s="15" customFormat="1" ht="12">
      <c r="B167" s="197"/>
      <c r="D167" s="182" t="s">
        <v>203</v>
      </c>
      <c r="E167" s="198" t="s">
        <v>1</v>
      </c>
      <c r="F167" s="199" t="s">
        <v>206</v>
      </c>
      <c r="H167" s="200">
        <v>12.96</v>
      </c>
      <c r="I167" s="201"/>
      <c r="L167" s="197"/>
      <c r="M167" s="202"/>
      <c r="N167" s="203"/>
      <c r="O167" s="203"/>
      <c r="P167" s="203"/>
      <c r="Q167" s="203"/>
      <c r="R167" s="203"/>
      <c r="S167" s="203"/>
      <c r="T167" s="204"/>
      <c r="AT167" s="198" t="s">
        <v>203</v>
      </c>
      <c r="AU167" s="198" t="s">
        <v>143</v>
      </c>
      <c r="AV167" s="15" t="s">
        <v>170</v>
      </c>
      <c r="AW167" s="15" t="s">
        <v>30</v>
      </c>
      <c r="AX167" s="15" t="s">
        <v>84</v>
      </c>
      <c r="AY167" s="198" t="s">
        <v>164</v>
      </c>
    </row>
    <row r="168" spans="1:65" s="2" customFormat="1" ht="21.75" customHeight="1">
      <c r="A168" s="35"/>
      <c r="B168" s="136"/>
      <c r="C168" s="168" t="s">
        <v>195</v>
      </c>
      <c r="D168" s="168" t="s">
        <v>166</v>
      </c>
      <c r="E168" s="169" t="s">
        <v>189</v>
      </c>
      <c r="F168" s="170" t="s">
        <v>190</v>
      </c>
      <c r="G168" s="171" t="s">
        <v>186</v>
      </c>
      <c r="H168" s="172">
        <v>12.96</v>
      </c>
      <c r="I168" s="173"/>
      <c r="J168" s="174">
        <f>ROUND(I168*H168,2)</f>
        <v>0</v>
      </c>
      <c r="K168" s="175"/>
      <c r="L168" s="36"/>
      <c r="M168" s="176" t="s">
        <v>1</v>
      </c>
      <c r="N168" s="177" t="s">
        <v>42</v>
      </c>
      <c r="O168" s="61"/>
      <c r="P168" s="178">
        <f>O168*H168</f>
        <v>0</v>
      </c>
      <c r="Q168" s="178">
        <v>0</v>
      </c>
      <c r="R168" s="178">
        <f>Q168*H168</f>
        <v>0</v>
      </c>
      <c r="S168" s="178">
        <v>0</v>
      </c>
      <c r="T168" s="17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0" t="s">
        <v>170</v>
      </c>
      <c r="AT168" s="180" t="s">
        <v>166</v>
      </c>
      <c r="AU168" s="180" t="s">
        <v>143</v>
      </c>
      <c r="AY168" s="18" t="s">
        <v>164</v>
      </c>
      <c r="BE168" s="101">
        <f>IF(N168="základná",J168,0)</f>
        <v>0</v>
      </c>
      <c r="BF168" s="101">
        <f>IF(N168="znížená",J168,0)</f>
        <v>0</v>
      </c>
      <c r="BG168" s="101">
        <f>IF(N168="zákl. prenesená",J168,0)</f>
        <v>0</v>
      </c>
      <c r="BH168" s="101">
        <f>IF(N168="zníž. prenesená",J168,0)</f>
        <v>0</v>
      </c>
      <c r="BI168" s="101">
        <f>IF(N168="nulová",J168,0)</f>
        <v>0</v>
      </c>
      <c r="BJ168" s="18" t="s">
        <v>143</v>
      </c>
      <c r="BK168" s="101">
        <f>ROUND(I168*H168,2)</f>
        <v>0</v>
      </c>
      <c r="BL168" s="18" t="s">
        <v>170</v>
      </c>
      <c r="BM168" s="180" t="s">
        <v>1087</v>
      </c>
    </row>
    <row r="169" spans="1:65" s="2" customFormat="1" ht="21.75" customHeight="1">
      <c r="A169" s="35"/>
      <c r="B169" s="136"/>
      <c r="C169" s="168" t="s">
        <v>199</v>
      </c>
      <c r="D169" s="168" t="s">
        <v>166</v>
      </c>
      <c r="E169" s="169" t="s">
        <v>1088</v>
      </c>
      <c r="F169" s="170" t="s">
        <v>1089</v>
      </c>
      <c r="G169" s="171" t="s">
        <v>186</v>
      </c>
      <c r="H169" s="172">
        <v>16.420000000000002</v>
      </c>
      <c r="I169" s="173"/>
      <c r="J169" s="174">
        <f>ROUND(I169*H169,2)</f>
        <v>0</v>
      </c>
      <c r="K169" s="175"/>
      <c r="L169" s="36"/>
      <c r="M169" s="176" t="s">
        <v>1</v>
      </c>
      <c r="N169" s="177" t="s">
        <v>42</v>
      </c>
      <c r="O169" s="61"/>
      <c r="P169" s="178">
        <f>O169*H169</f>
        <v>0</v>
      </c>
      <c r="Q169" s="178">
        <v>0</v>
      </c>
      <c r="R169" s="178">
        <f>Q169*H169</f>
        <v>0</v>
      </c>
      <c r="S169" s="178">
        <v>0</v>
      </c>
      <c r="T169" s="17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0" t="s">
        <v>170</v>
      </c>
      <c r="AT169" s="180" t="s">
        <v>166</v>
      </c>
      <c r="AU169" s="180" t="s">
        <v>143</v>
      </c>
      <c r="AY169" s="18" t="s">
        <v>164</v>
      </c>
      <c r="BE169" s="101">
        <f>IF(N169="základná",J169,0)</f>
        <v>0</v>
      </c>
      <c r="BF169" s="101">
        <f>IF(N169="znížená",J169,0)</f>
        <v>0</v>
      </c>
      <c r="BG169" s="101">
        <f>IF(N169="zákl. prenesená",J169,0)</f>
        <v>0</v>
      </c>
      <c r="BH169" s="101">
        <f>IF(N169="zníž. prenesená",J169,0)</f>
        <v>0</v>
      </c>
      <c r="BI169" s="101">
        <f>IF(N169="nulová",J169,0)</f>
        <v>0</v>
      </c>
      <c r="BJ169" s="18" t="s">
        <v>143</v>
      </c>
      <c r="BK169" s="101">
        <f>ROUND(I169*H169,2)</f>
        <v>0</v>
      </c>
      <c r="BL169" s="18" t="s">
        <v>170</v>
      </c>
      <c r="BM169" s="180" t="s">
        <v>1090</v>
      </c>
    </row>
    <row r="170" spans="1:65" s="13" customFormat="1" ht="12">
      <c r="B170" s="181"/>
      <c r="D170" s="182" t="s">
        <v>203</v>
      </c>
      <c r="E170" s="183" t="s">
        <v>1</v>
      </c>
      <c r="F170" s="184" t="s">
        <v>1091</v>
      </c>
      <c r="H170" s="183" t="s">
        <v>1</v>
      </c>
      <c r="I170" s="185"/>
      <c r="L170" s="181"/>
      <c r="M170" s="186"/>
      <c r="N170" s="187"/>
      <c r="O170" s="187"/>
      <c r="P170" s="187"/>
      <c r="Q170" s="187"/>
      <c r="R170" s="187"/>
      <c r="S170" s="187"/>
      <c r="T170" s="188"/>
      <c r="AT170" s="183" t="s">
        <v>203</v>
      </c>
      <c r="AU170" s="183" t="s">
        <v>143</v>
      </c>
      <c r="AV170" s="13" t="s">
        <v>84</v>
      </c>
      <c r="AW170" s="13" t="s">
        <v>30</v>
      </c>
      <c r="AX170" s="13" t="s">
        <v>76</v>
      </c>
      <c r="AY170" s="183" t="s">
        <v>164</v>
      </c>
    </row>
    <row r="171" spans="1:65" s="14" customFormat="1" ht="12">
      <c r="B171" s="189"/>
      <c r="D171" s="182" t="s">
        <v>203</v>
      </c>
      <c r="E171" s="190" t="s">
        <v>1</v>
      </c>
      <c r="F171" s="191" t="s">
        <v>1092</v>
      </c>
      <c r="H171" s="192">
        <v>16.420000000000002</v>
      </c>
      <c r="I171" s="193"/>
      <c r="L171" s="189"/>
      <c r="M171" s="194"/>
      <c r="N171" s="195"/>
      <c r="O171" s="195"/>
      <c r="P171" s="195"/>
      <c r="Q171" s="195"/>
      <c r="R171" s="195"/>
      <c r="S171" s="195"/>
      <c r="T171" s="196"/>
      <c r="AT171" s="190" t="s">
        <v>203</v>
      </c>
      <c r="AU171" s="190" t="s">
        <v>143</v>
      </c>
      <c r="AV171" s="14" t="s">
        <v>143</v>
      </c>
      <c r="AW171" s="14" t="s">
        <v>30</v>
      </c>
      <c r="AX171" s="14" t="s">
        <v>76</v>
      </c>
      <c r="AY171" s="190" t="s">
        <v>164</v>
      </c>
    </row>
    <row r="172" spans="1:65" s="15" customFormat="1" ht="12">
      <c r="B172" s="197"/>
      <c r="D172" s="182" t="s">
        <v>203</v>
      </c>
      <c r="E172" s="198" t="s">
        <v>1</v>
      </c>
      <c r="F172" s="199" t="s">
        <v>206</v>
      </c>
      <c r="H172" s="200">
        <v>16.420000000000002</v>
      </c>
      <c r="I172" s="201"/>
      <c r="L172" s="197"/>
      <c r="M172" s="202"/>
      <c r="N172" s="203"/>
      <c r="O172" s="203"/>
      <c r="P172" s="203"/>
      <c r="Q172" s="203"/>
      <c r="R172" s="203"/>
      <c r="S172" s="203"/>
      <c r="T172" s="204"/>
      <c r="AT172" s="198" t="s">
        <v>203</v>
      </c>
      <c r="AU172" s="198" t="s">
        <v>143</v>
      </c>
      <c r="AV172" s="15" t="s">
        <v>170</v>
      </c>
      <c r="AW172" s="15" t="s">
        <v>30</v>
      </c>
      <c r="AX172" s="15" t="s">
        <v>84</v>
      </c>
      <c r="AY172" s="198" t="s">
        <v>164</v>
      </c>
    </row>
    <row r="173" spans="1:65" s="2" customFormat="1" ht="33" customHeight="1">
      <c r="A173" s="35"/>
      <c r="B173" s="136"/>
      <c r="C173" s="168" t="s">
        <v>207</v>
      </c>
      <c r="D173" s="168" t="s">
        <v>166</v>
      </c>
      <c r="E173" s="169" t="s">
        <v>1093</v>
      </c>
      <c r="F173" s="170" t="s">
        <v>1094</v>
      </c>
      <c r="G173" s="171" t="s">
        <v>186</v>
      </c>
      <c r="H173" s="172">
        <v>16.420000000000002</v>
      </c>
      <c r="I173" s="173"/>
      <c r="J173" s="174">
        <f>ROUND(I173*H173,2)</f>
        <v>0</v>
      </c>
      <c r="K173" s="175"/>
      <c r="L173" s="36"/>
      <c r="M173" s="176" t="s">
        <v>1</v>
      </c>
      <c r="N173" s="177" t="s">
        <v>42</v>
      </c>
      <c r="O173" s="61"/>
      <c r="P173" s="178">
        <f>O173*H173</f>
        <v>0</v>
      </c>
      <c r="Q173" s="178">
        <v>0</v>
      </c>
      <c r="R173" s="178">
        <f>Q173*H173</f>
        <v>0</v>
      </c>
      <c r="S173" s="178">
        <v>0</v>
      </c>
      <c r="T173" s="17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0" t="s">
        <v>170</v>
      </c>
      <c r="AT173" s="180" t="s">
        <v>166</v>
      </c>
      <c r="AU173" s="180" t="s">
        <v>143</v>
      </c>
      <c r="AY173" s="18" t="s">
        <v>164</v>
      </c>
      <c r="BE173" s="101">
        <f>IF(N173="základná",J173,0)</f>
        <v>0</v>
      </c>
      <c r="BF173" s="101">
        <f>IF(N173="znížená",J173,0)</f>
        <v>0</v>
      </c>
      <c r="BG173" s="101">
        <f>IF(N173="zákl. prenesená",J173,0)</f>
        <v>0</v>
      </c>
      <c r="BH173" s="101">
        <f>IF(N173="zníž. prenesená",J173,0)</f>
        <v>0</v>
      </c>
      <c r="BI173" s="101">
        <f>IF(N173="nulová",J173,0)</f>
        <v>0</v>
      </c>
      <c r="BJ173" s="18" t="s">
        <v>143</v>
      </c>
      <c r="BK173" s="101">
        <f>ROUND(I173*H173,2)</f>
        <v>0</v>
      </c>
      <c r="BL173" s="18" t="s">
        <v>170</v>
      </c>
      <c r="BM173" s="180" t="s">
        <v>1095</v>
      </c>
    </row>
    <row r="174" spans="1:65" s="2" customFormat="1" ht="33" customHeight="1">
      <c r="A174" s="35"/>
      <c r="B174" s="136"/>
      <c r="C174" s="168" t="s">
        <v>215</v>
      </c>
      <c r="D174" s="168" t="s">
        <v>166</v>
      </c>
      <c r="E174" s="169" t="s">
        <v>1096</v>
      </c>
      <c r="F174" s="170" t="s">
        <v>1097</v>
      </c>
      <c r="G174" s="171" t="s">
        <v>186</v>
      </c>
      <c r="H174" s="172">
        <v>1140.8800000000001</v>
      </c>
      <c r="I174" s="173"/>
      <c r="J174" s="174">
        <f>ROUND(I174*H174,2)</f>
        <v>0</v>
      </c>
      <c r="K174" s="175"/>
      <c r="L174" s="36"/>
      <c r="M174" s="176" t="s">
        <v>1</v>
      </c>
      <c r="N174" s="177" t="s">
        <v>42</v>
      </c>
      <c r="O174" s="61"/>
      <c r="P174" s="178">
        <f>O174*H174</f>
        <v>0</v>
      </c>
      <c r="Q174" s="178">
        <v>0</v>
      </c>
      <c r="R174" s="178">
        <f>Q174*H174</f>
        <v>0</v>
      </c>
      <c r="S174" s="178">
        <v>0</v>
      </c>
      <c r="T174" s="17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0" t="s">
        <v>170</v>
      </c>
      <c r="AT174" s="180" t="s">
        <v>166</v>
      </c>
      <c r="AU174" s="180" t="s">
        <v>143</v>
      </c>
      <c r="AY174" s="18" t="s">
        <v>164</v>
      </c>
      <c r="BE174" s="101">
        <f>IF(N174="základná",J174,0)</f>
        <v>0</v>
      </c>
      <c r="BF174" s="101">
        <f>IF(N174="znížená",J174,0)</f>
        <v>0</v>
      </c>
      <c r="BG174" s="101">
        <f>IF(N174="zákl. prenesená",J174,0)</f>
        <v>0</v>
      </c>
      <c r="BH174" s="101">
        <f>IF(N174="zníž. prenesená",J174,0)</f>
        <v>0</v>
      </c>
      <c r="BI174" s="101">
        <f>IF(N174="nulová",J174,0)</f>
        <v>0</v>
      </c>
      <c r="BJ174" s="18" t="s">
        <v>143</v>
      </c>
      <c r="BK174" s="101">
        <f>ROUND(I174*H174,2)</f>
        <v>0</v>
      </c>
      <c r="BL174" s="18" t="s">
        <v>170</v>
      </c>
      <c r="BM174" s="180" t="s">
        <v>1098</v>
      </c>
    </row>
    <row r="175" spans="1:65" s="14" customFormat="1" ht="12">
      <c r="B175" s="189"/>
      <c r="D175" s="182" t="s">
        <v>203</v>
      </c>
      <c r="E175" s="190" t="s">
        <v>1</v>
      </c>
      <c r="F175" s="191" t="s">
        <v>1099</v>
      </c>
      <c r="H175" s="192">
        <v>1140.8800000000001</v>
      </c>
      <c r="I175" s="193"/>
      <c r="L175" s="189"/>
      <c r="M175" s="194"/>
      <c r="N175" s="195"/>
      <c r="O175" s="195"/>
      <c r="P175" s="195"/>
      <c r="Q175" s="195"/>
      <c r="R175" s="195"/>
      <c r="S175" s="195"/>
      <c r="T175" s="196"/>
      <c r="AT175" s="190" t="s">
        <v>203</v>
      </c>
      <c r="AU175" s="190" t="s">
        <v>143</v>
      </c>
      <c r="AV175" s="14" t="s">
        <v>143</v>
      </c>
      <c r="AW175" s="14" t="s">
        <v>30</v>
      </c>
      <c r="AX175" s="14" t="s">
        <v>76</v>
      </c>
      <c r="AY175" s="190" t="s">
        <v>164</v>
      </c>
    </row>
    <row r="176" spans="1:65" s="16" customFormat="1" ht="12">
      <c r="B176" s="223"/>
      <c r="D176" s="182" t="s">
        <v>203</v>
      </c>
      <c r="E176" s="224" t="s">
        <v>1046</v>
      </c>
      <c r="F176" s="225" t="s">
        <v>1100</v>
      </c>
      <c r="H176" s="226">
        <v>1140.8800000000001</v>
      </c>
      <c r="I176" s="227"/>
      <c r="L176" s="223"/>
      <c r="M176" s="228"/>
      <c r="N176" s="229"/>
      <c r="O176" s="229"/>
      <c r="P176" s="229"/>
      <c r="Q176" s="229"/>
      <c r="R176" s="229"/>
      <c r="S176" s="229"/>
      <c r="T176" s="230"/>
      <c r="AT176" s="224" t="s">
        <v>203</v>
      </c>
      <c r="AU176" s="224" t="s">
        <v>143</v>
      </c>
      <c r="AV176" s="16" t="s">
        <v>176</v>
      </c>
      <c r="AW176" s="16" t="s">
        <v>30</v>
      </c>
      <c r="AX176" s="16" t="s">
        <v>76</v>
      </c>
      <c r="AY176" s="224" t="s">
        <v>164</v>
      </c>
    </row>
    <row r="177" spans="1:65" s="15" customFormat="1" ht="12">
      <c r="B177" s="197"/>
      <c r="D177" s="182" t="s">
        <v>203</v>
      </c>
      <c r="E177" s="198" t="s">
        <v>1</v>
      </c>
      <c r="F177" s="199" t="s">
        <v>206</v>
      </c>
      <c r="H177" s="200">
        <v>1140.8800000000001</v>
      </c>
      <c r="I177" s="201"/>
      <c r="L177" s="197"/>
      <c r="M177" s="202"/>
      <c r="N177" s="203"/>
      <c r="O177" s="203"/>
      <c r="P177" s="203"/>
      <c r="Q177" s="203"/>
      <c r="R177" s="203"/>
      <c r="S177" s="203"/>
      <c r="T177" s="204"/>
      <c r="AT177" s="198" t="s">
        <v>203</v>
      </c>
      <c r="AU177" s="198" t="s">
        <v>143</v>
      </c>
      <c r="AV177" s="15" t="s">
        <v>170</v>
      </c>
      <c r="AW177" s="15" t="s">
        <v>30</v>
      </c>
      <c r="AX177" s="15" t="s">
        <v>84</v>
      </c>
      <c r="AY177" s="198" t="s">
        <v>164</v>
      </c>
    </row>
    <row r="178" spans="1:65" s="2" customFormat="1" ht="44.25" customHeight="1">
      <c r="A178" s="35"/>
      <c r="B178" s="136"/>
      <c r="C178" s="168" t="s">
        <v>219</v>
      </c>
      <c r="D178" s="168" t="s">
        <v>166</v>
      </c>
      <c r="E178" s="169" t="s">
        <v>1101</v>
      </c>
      <c r="F178" s="170" t="s">
        <v>1102</v>
      </c>
      <c r="G178" s="171" t="s">
        <v>186</v>
      </c>
      <c r="H178" s="172">
        <v>2281.7600000000002</v>
      </c>
      <c r="I178" s="173"/>
      <c r="J178" s="174">
        <f>ROUND(I178*H178,2)</f>
        <v>0</v>
      </c>
      <c r="K178" s="175"/>
      <c r="L178" s="36"/>
      <c r="M178" s="176" t="s">
        <v>1</v>
      </c>
      <c r="N178" s="177" t="s">
        <v>42</v>
      </c>
      <c r="O178" s="61"/>
      <c r="P178" s="178">
        <f>O178*H178</f>
        <v>0</v>
      </c>
      <c r="Q178" s="178">
        <v>0</v>
      </c>
      <c r="R178" s="178">
        <f>Q178*H178</f>
        <v>0</v>
      </c>
      <c r="S178" s="178">
        <v>0</v>
      </c>
      <c r="T178" s="17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0" t="s">
        <v>170</v>
      </c>
      <c r="AT178" s="180" t="s">
        <v>166</v>
      </c>
      <c r="AU178" s="180" t="s">
        <v>143</v>
      </c>
      <c r="AY178" s="18" t="s">
        <v>164</v>
      </c>
      <c r="BE178" s="101">
        <f>IF(N178="základná",J178,0)</f>
        <v>0</v>
      </c>
      <c r="BF178" s="101">
        <f>IF(N178="znížená",J178,0)</f>
        <v>0</v>
      </c>
      <c r="BG178" s="101">
        <f>IF(N178="zákl. prenesená",J178,0)</f>
        <v>0</v>
      </c>
      <c r="BH178" s="101">
        <f>IF(N178="zníž. prenesená",J178,0)</f>
        <v>0</v>
      </c>
      <c r="BI178" s="101">
        <f>IF(N178="nulová",J178,0)</f>
        <v>0</v>
      </c>
      <c r="BJ178" s="18" t="s">
        <v>143</v>
      </c>
      <c r="BK178" s="101">
        <f>ROUND(I178*H178,2)</f>
        <v>0</v>
      </c>
      <c r="BL178" s="18" t="s">
        <v>170</v>
      </c>
      <c r="BM178" s="180" t="s">
        <v>1103</v>
      </c>
    </row>
    <row r="179" spans="1:65" s="14" customFormat="1" ht="12">
      <c r="B179" s="189"/>
      <c r="D179" s="182" t="s">
        <v>203</v>
      </c>
      <c r="E179" s="190" t="s">
        <v>1</v>
      </c>
      <c r="F179" s="191" t="s">
        <v>1104</v>
      </c>
      <c r="H179" s="192">
        <v>2281.7600000000002</v>
      </c>
      <c r="I179" s="193"/>
      <c r="L179" s="189"/>
      <c r="M179" s="194"/>
      <c r="N179" s="195"/>
      <c r="O179" s="195"/>
      <c r="P179" s="195"/>
      <c r="Q179" s="195"/>
      <c r="R179" s="195"/>
      <c r="S179" s="195"/>
      <c r="T179" s="196"/>
      <c r="AT179" s="190" t="s">
        <v>203</v>
      </c>
      <c r="AU179" s="190" t="s">
        <v>143</v>
      </c>
      <c r="AV179" s="14" t="s">
        <v>143</v>
      </c>
      <c r="AW179" s="14" t="s">
        <v>30</v>
      </c>
      <c r="AX179" s="14" t="s">
        <v>84</v>
      </c>
      <c r="AY179" s="190" t="s">
        <v>164</v>
      </c>
    </row>
    <row r="180" spans="1:65" s="2" customFormat="1" ht="16.5" customHeight="1">
      <c r="A180" s="35"/>
      <c r="B180" s="136"/>
      <c r="C180" s="168" t="s">
        <v>223</v>
      </c>
      <c r="D180" s="168" t="s">
        <v>166</v>
      </c>
      <c r="E180" s="169" t="s">
        <v>1105</v>
      </c>
      <c r="F180" s="170" t="s">
        <v>1106</v>
      </c>
      <c r="G180" s="171" t="s">
        <v>211</v>
      </c>
      <c r="H180" s="172">
        <v>1939.4960000000001</v>
      </c>
      <c r="I180" s="173"/>
      <c r="J180" s="174">
        <f>ROUND(I180*H180,2)</f>
        <v>0</v>
      </c>
      <c r="K180" s="175"/>
      <c r="L180" s="36"/>
      <c r="M180" s="176" t="s">
        <v>1</v>
      </c>
      <c r="N180" s="177" t="s">
        <v>42</v>
      </c>
      <c r="O180" s="61"/>
      <c r="P180" s="178">
        <f>O180*H180</f>
        <v>0</v>
      </c>
      <c r="Q180" s="178">
        <v>0</v>
      </c>
      <c r="R180" s="178">
        <f>Q180*H180</f>
        <v>0</v>
      </c>
      <c r="S180" s="178">
        <v>0</v>
      </c>
      <c r="T180" s="17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0" t="s">
        <v>170</v>
      </c>
      <c r="AT180" s="180" t="s">
        <v>166</v>
      </c>
      <c r="AU180" s="180" t="s">
        <v>143</v>
      </c>
      <c r="AY180" s="18" t="s">
        <v>164</v>
      </c>
      <c r="BE180" s="101">
        <f>IF(N180="základná",J180,0)</f>
        <v>0</v>
      </c>
      <c r="BF180" s="101">
        <f>IF(N180="znížená",J180,0)</f>
        <v>0</v>
      </c>
      <c r="BG180" s="101">
        <f>IF(N180="zákl. prenesená",J180,0)</f>
        <v>0</v>
      </c>
      <c r="BH180" s="101">
        <f>IF(N180="zníž. prenesená",J180,0)</f>
        <v>0</v>
      </c>
      <c r="BI180" s="101">
        <f>IF(N180="nulová",J180,0)</f>
        <v>0</v>
      </c>
      <c r="BJ180" s="18" t="s">
        <v>143</v>
      </c>
      <c r="BK180" s="101">
        <f>ROUND(I180*H180,2)</f>
        <v>0</v>
      </c>
      <c r="BL180" s="18" t="s">
        <v>170</v>
      </c>
      <c r="BM180" s="180" t="s">
        <v>1107</v>
      </c>
    </row>
    <row r="181" spans="1:65" s="14" customFormat="1" ht="12">
      <c r="B181" s="189"/>
      <c r="D181" s="182" t="s">
        <v>203</v>
      </c>
      <c r="E181" s="190" t="s">
        <v>1</v>
      </c>
      <c r="F181" s="191" t="s">
        <v>1108</v>
      </c>
      <c r="H181" s="192">
        <v>1939.4960000000001</v>
      </c>
      <c r="I181" s="193"/>
      <c r="L181" s="189"/>
      <c r="M181" s="194"/>
      <c r="N181" s="195"/>
      <c r="O181" s="195"/>
      <c r="P181" s="195"/>
      <c r="Q181" s="195"/>
      <c r="R181" s="195"/>
      <c r="S181" s="195"/>
      <c r="T181" s="196"/>
      <c r="AT181" s="190" t="s">
        <v>203</v>
      </c>
      <c r="AU181" s="190" t="s">
        <v>143</v>
      </c>
      <c r="AV181" s="14" t="s">
        <v>143</v>
      </c>
      <c r="AW181" s="14" t="s">
        <v>30</v>
      </c>
      <c r="AX181" s="14" t="s">
        <v>84</v>
      </c>
      <c r="AY181" s="190" t="s">
        <v>164</v>
      </c>
    </row>
    <row r="182" spans="1:65" s="2" customFormat="1" ht="16.5" customHeight="1">
      <c r="A182" s="35"/>
      <c r="B182" s="136"/>
      <c r="C182" s="168" t="s">
        <v>227</v>
      </c>
      <c r="D182" s="168" t="s">
        <v>166</v>
      </c>
      <c r="E182" s="169" t="s">
        <v>1109</v>
      </c>
      <c r="F182" s="170" t="s">
        <v>1110</v>
      </c>
      <c r="G182" s="171" t="s">
        <v>211</v>
      </c>
      <c r="H182" s="172">
        <v>1939.4960000000001</v>
      </c>
      <c r="I182" s="173"/>
      <c r="J182" s="174">
        <f>ROUND(I182*H182,2)</f>
        <v>0</v>
      </c>
      <c r="K182" s="175"/>
      <c r="L182" s="36"/>
      <c r="M182" s="176" t="s">
        <v>1</v>
      </c>
      <c r="N182" s="177" t="s">
        <v>42</v>
      </c>
      <c r="O182" s="61"/>
      <c r="P182" s="178">
        <f>O182*H182</f>
        <v>0</v>
      </c>
      <c r="Q182" s="178">
        <v>0</v>
      </c>
      <c r="R182" s="178">
        <f>Q182*H182</f>
        <v>0</v>
      </c>
      <c r="S182" s="178">
        <v>0</v>
      </c>
      <c r="T182" s="17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0" t="s">
        <v>170</v>
      </c>
      <c r="AT182" s="180" t="s">
        <v>166</v>
      </c>
      <c r="AU182" s="180" t="s">
        <v>143</v>
      </c>
      <c r="AY182" s="18" t="s">
        <v>164</v>
      </c>
      <c r="BE182" s="101">
        <f>IF(N182="základná",J182,0)</f>
        <v>0</v>
      </c>
      <c r="BF182" s="101">
        <f>IF(N182="znížená",J182,0)</f>
        <v>0</v>
      </c>
      <c r="BG182" s="101">
        <f>IF(N182="zákl. prenesená",J182,0)</f>
        <v>0</v>
      </c>
      <c r="BH182" s="101">
        <f>IF(N182="zníž. prenesená",J182,0)</f>
        <v>0</v>
      </c>
      <c r="BI182" s="101">
        <f>IF(N182="nulová",J182,0)</f>
        <v>0</v>
      </c>
      <c r="BJ182" s="18" t="s">
        <v>143</v>
      </c>
      <c r="BK182" s="101">
        <f>ROUND(I182*H182,2)</f>
        <v>0</v>
      </c>
      <c r="BL182" s="18" t="s">
        <v>170</v>
      </c>
      <c r="BM182" s="180" t="s">
        <v>1111</v>
      </c>
    </row>
    <row r="183" spans="1:65" s="14" customFormat="1" ht="12">
      <c r="B183" s="189"/>
      <c r="D183" s="182" t="s">
        <v>203</v>
      </c>
      <c r="E183" s="190" t="s">
        <v>1</v>
      </c>
      <c r="F183" s="191" t="s">
        <v>1108</v>
      </c>
      <c r="H183" s="192">
        <v>1939.4960000000001</v>
      </c>
      <c r="I183" s="193"/>
      <c r="L183" s="189"/>
      <c r="M183" s="194"/>
      <c r="N183" s="195"/>
      <c r="O183" s="195"/>
      <c r="P183" s="195"/>
      <c r="Q183" s="195"/>
      <c r="R183" s="195"/>
      <c r="S183" s="195"/>
      <c r="T183" s="196"/>
      <c r="AT183" s="190" t="s">
        <v>203</v>
      </c>
      <c r="AU183" s="190" t="s">
        <v>143</v>
      </c>
      <c r="AV183" s="14" t="s">
        <v>143</v>
      </c>
      <c r="AW183" s="14" t="s">
        <v>30</v>
      </c>
      <c r="AX183" s="14" t="s">
        <v>84</v>
      </c>
      <c r="AY183" s="190" t="s">
        <v>164</v>
      </c>
    </row>
    <row r="184" spans="1:65" s="2" customFormat="1" ht="21.75" customHeight="1">
      <c r="A184" s="35"/>
      <c r="B184" s="136"/>
      <c r="C184" s="168" t="s">
        <v>230</v>
      </c>
      <c r="D184" s="168" t="s">
        <v>166</v>
      </c>
      <c r="E184" s="169" t="s">
        <v>1112</v>
      </c>
      <c r="F184" s="170" t="s">
        <v>1113</v>
      </c>
      <c r="G184" s="171" t="s">
        <v>186</v>
      </c>
      <c r="H184" s="172">
        <v>8.9779999999999998</v>
      </c>
      <c r="I184" s="173"/>
      <c r="J184" s="174">
        <f>ROUND(I184*H184,2)</f>
        <v>0</v>
      </c>
      <c r="K184" s="175"/>
      <c r="L184" s="36"/>
      <c r="M184" s="176" t="s">
        <v>1</v>
      </c>
      <c r="N184" s="177" t="s">
        <v>42</v>
      </c>
      <c r="O184" s="61"/>
      <c r="P184" s="178">
        <f>O184*H184</f>
        <v>0</v>
      </c>
      <c r="Q184" s="178">
        <v>0</v>
      </c>
      <c r="R184" s="178">
        <f>Q184*H184</f>
        <v>0</v>
      </c>
      <c r="S184" s="178">
        <v>0</v>
      </c>
      <c r="T184" s="17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0" t="s">
        <v>170</v>
      </c>
      <c r="AT184" s="180" t="s">
        <v>166</v>
      </c>
      <c r="AU184" s="180" t="s">
        <v>143</v>
      </c>
      <c r="AY184" s="18" t="s">
        <v>164</v>
      </c>
      <c r="BE184" s="101">
        <f>IF(N184="základná",J184,0)</f>
        <v>0</v>
      </c>
      <c r="BF184" s="101">
        <f>IF(N184="znížená",J184,0)</f>
        <v>0</v>
      </c>
      <c r="BG184" s="101">
        <f>IF(N184="zákl. prenesená",J184,0)</f>
        <v>0</v>
      </c>
      <c r="BH184" s="101">
        <f>IF(N184="zníž. prenesená",J184,0)</f>
        <v>0</v>
      </c>
      <c r="BI184" s="101">
        <f>IF(N184="nulová",J184,0)</f>
        <v>0</v>
      </c>
      <c r="BJ184" s="18" t="s">
        <v>143</v>
      </c>
      <c r="BK184" s="101">
        <f>ROUND(I184*H184,2)</f>
        <v>0</v>
      </c>
      <c r="BL184" s="18" t="s">
        <v>170</v>
      </c>
      <c r="BM184" s="180" t="s">
        <v>1114</v>
      </c>
    </row>
    <row r="185" spans="1:65" s="13" customFormat="1" ht="12">
      <c r="B185" s="181"/>
      <c r="D185" s="182" t="s">
        <v>203</v>
      </c>
      <c r="E185" s="183" t="s">
        <v>1</v>
      </c>
      <c r="F185" s="184" t="s">
        <v>1115</v>
      </c>
      <c r="H185" s="183" t="s">
        <v>1</v>
      </c>
      <c r="I185" s="185"/>
      <c r="L185" s="181"/>
      <c r="M185" s="186"/>
      <c r="N185" s="187"/>
      <c r="O185" s="187"/>
      <c r="P185" s="187"/>
      <c r="Q185" s="187"/>
      <c r="R185" s="187"/>
      <c r="S185" s="187"/>
      <c r="T185" s="188"/>
      <c r="AT185" s="183" t="s">
        <v>203</v>
      </c>
      <c r="AU185" s="183" t="s">
        <v>143</v>
      </c>
      <c r="AV185" s="13" t="s">
        <v>84</v>
      </c>
      <c r="AW185" s="13" t="s">
        <v>30</v>
      </c>
      <c r="AX185" s="13" t="s">
        <v>76</v>
      </c>
      <c r="AY185" s="183" t="s">
        <v>164</v>
      </c>
    </row>
    <row r="186" spans="1:65" s="14" customFormat="1" ht="12">
      <c r="B186" s="189"/>
      <c r="D186" s="182" t="s">
        <v>203</v>
      </c>
      <c r="E186" s="190" t="s">
        <v>1</v>
      </c>
      <c r="F186" s="191" t="s">
        <v>1116</v>
      </c>
      <c r="H186" s="192">
        <v>14.778</v>
      </c>
      <c r="I186" s="193"/>
      <c r="L186" s="189"/>
      <c r="M186" s="194"/>
      <c r="N186" s="195"/>
      <c r="O186" s="195"/>
      <c r="P186" s="195"/>
      <c r="Q186" s="195"/>
      <c r="R186" s="195"/>
      <c r="S186" s="195"/>
      <c r="T186" s="196"/>
      <c r="AT186" s="190" t="s">
        <v>203</v>
      </c>
      <c r="AU186" s="190" t="s">
        <v>143</v>
      </c>
      <c r="AV186" s="14" t="s">
        <v>143</v>
      </c>
      <c r="AW186" s="14" t="s">
        <v>30</v>
      </c>
      <c r="AX186" s="14" t="s">
        <v>76</v>
      </c>
      <c r="AY186" s="190" t="s">
        <v>164</v>
      </c>
    </row>
    <row r="187" spans="1:65" s="14" customFormat="1" ht="12">
      <c r="B187" s="189"/>
      <c r="D187" s="182" t="s">
        <v>203</v>
      </c>
      <c r="E187" s="190" t="s">
        <v>1</v>
      </c>
      <c r="F187" s="191" t="s">
        <v>1117</v>
      </c>
      <c r="H187" s="192">
        <v>-5.8</v>
      </c>
      <c r="I187" s="193"/>
      <c r="L187" s="189"/>
      <c r="M187" s="194"/>
      <c r="N187" s="195"/>
      <c r="O187" s="195"/>
      <c r="P187" s="195"/>
      <c r="Q187" s="195"/>
      <c r="R187" s="195"/>
      <c r="S187" s="195"/>
      <c r="T187" s="196"/>
      <c r="AT187" s="190" t="s">
        <v>203</v>
      </c>
      <c r="AU187" s="190" t="s">
        <v>143</v>
      </c>
      <c r="AV187" s="14" t="s">
        <v>143</v>
      </c>
      <c r="AW187" s="14" t="s">
        <v>30</v>
      </c>
      <c r="AX187" s="14" t="s">
        <v>76</v>
      </c>
      <c r="AY187" s="190" t="s">
        <v>164</v>
      </c>
    </row>
    <row r="188" spans="1:65" s="15" customFormat="1" ht="12">
      <c r="B188" s="197"/>
      <c r="D188" s="182" t="s">
        <v>203</v>
      </c>
      <c r="E188" s="198" t="s">
        <v>1</v>
      </c>
      <c r="F188" s="199" t="s">
        <v>206</v>
      </c>
      <c r="H188" s="200">
        <v>8.9779999999999998</v>
      </c>
      <c r="I188" s="201"/>
      <c r="L188" s="197"/>
      <c r="M188" s="202"/>
      <c r="N188" s="203"/>
      <c r="O188" s="203"/>
      <c r="P188" s="203"/>
      <c r="Q188" s="203"/>
      <c r="R188" s="203"/>
      <c r="S188" s="203"/>
      <c r="T188" s="204"/>
      <c r="AT188" s="198" t="s">
        <v>203</v>
      </c>
      <c r="AU188" s="198" t="s">
        <v>143</v>
      </c>
      <c r="AV188" s="15" t="s">
        <v>170</v>
      </c>
      <c r="AW188" s="15" t="s">
        <v>30</v>
      </c>
      <c r="AX188" s="15" t="s">
        <v>84</v>
      </c>
      <c r="AY188" s="198" t="s">
        <v>164</v>
      </c>
    </row>
    <row r="189" spans="1:65" s="2" customFormat="1" ht="16.5" customHeight="1">
      <c r="A189" s="35"/>
      <c r="B189" s="136"/>
      <c r="C189" s="205" t="s">
        <v>234</v>
      </c>
      <c r="D189" s="205" t="s">
        <v>208</v>
      </c>
      <c r="E189" s="206" t="s">
        <v>1118</v>
      </c>
      <c r="F189" s="207" t="s">
        <v>1119</v>
      </c>
      <c r="G189" s="208" t="s">
        <v>186</v>
      </c>
      <c r="H189" s="209">
        <v>8.9779999999999998</v>
      </c>
      <c r="I189" s="210"/>
      <c r="J189" s="211">
        <f>ROUND(I189*H189,2)</f>
        <v>0</v>
      </c>
      <c r="K189" s="212"/>
      <c r="L189" s="213"/>
      <c r="M189" s="214" t="s">
        <v>1</v>
      </c>
      <c r="N189" s="215" t="s">
        <v>42</v>
      </c>
      <c r="O189" s="61"/>
      <c r="P189" s="178">
        <f>O189*H189</f>
        <v>0</v>
      </c>
      <c r="Q189" s="178">
        <v>0</v>
      </c>
      <c r="R189" s="178">
        <f>Q189*H189</f>
        <v>0</v>
      </c>
      <c r="S189" s="178">
        <v>0</v>
      </c>
      <c r="T189" s="17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0" t="s">
        <v>195</v>
      </c>
      <c r="AT189" s="180" t="s">
        <v>208</v>
      </c>
      <c r="AU189" s="180" t="s">
        <v>143</v>
      </c>
      <c r="AY189" s="18" t="s">
        <v>164</v>
      </c>
      <c r="BE189" s="101">
        <f>IF(N189="základná",J189,0)</f>
        <v>0</v>
      </c>
      <c r="BF189" s="101">
        <f>IF(N189="znížená",J189,0)</f>
        <v>0</v>
      </c>
      <c r="BG189" s="101">
        <f>IF(N189="zákl. prenesená",J189,0)</f>
        <v>0</v>
      </c>
      <c r="BH189" s="101">
        <f>IF(N189="zníž. prenesená",J189,0)</f>
        <v>0</v>
      </c>
      <c r="BI189" s="101">
        <f>IF(N189="nulová",J189,0)</f>
        <v>0</v>
      </c>
      <c r="BJ189" s="18" t="s">
        <v>143</v>
      </c>
      <c r="BK189" s="101">
        <f>ROUND(I189*H189,2)</f>
        <v>0</v>
      </c>
      <c r="BL189" s="18" t="s">
        <v>170</v>
      </c>
      <c r="BM189" s="180" t="s">
        <v>1120</v>
      </c>
    </row>
    <row r="190" spans="1:65" s="2" customFormat="1" ht="21.75" customHeight="1">
      <c r="A190" s="35"/>
      <c r="B190" s="136"/>
      <c r="C190" s="168" t="s">
        <v>237</v>
      </c>
      <c r="D190" s="168" t="s">
        <v>166</v>
      </c>
      <c r="E190" s="169" t="s">
        <v>1121</v>
      </c>
      <c r="F190" s="170" t="s">
        <v>1122</v>
      </c>
      <c r="G190" s="171" t="s">
        <v>174</v>
      </c>
      <c r="H190" s="172">
        <v>5282</v>
      </c>
      <c r="I190" s="173"/>
      <c r="J190" s="174">
        <f>ROUND(I190*H190,2)</f>
        <v>0</v>
      </c>
      <c r="K190" s="175"/>
      <c r="L190" s="36"/>
      <c r="M190" s="176" t="s">
        <v>1</v>
      </c>
      <c r="N190" s="177" t="s">
        <v>42</v>
      </c>
      <c r="O190" s="61"/>
      <c r="P190" s="178">
        <f>O190*H190</f>
        <v>0</v>
      </c>
      <c r="Q190" s="178">
        <v>0</v>
      </c>
      <c r="R190" s="178">
        <f>Q190*H190</f>
        <v>0</v>
      </c>
      <c r="S190" s="178">
        <v>0</v>
      </c>
      <c r="T190" s="17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0" t="s">
        <v>170</v>
      </c>
      <c r="AT190" s="180" t="s">
        <v>166</v>
      </c>
      <c r="AU190" s="180" t="s">
        <v>143</v>
      </c>
      <c r="AY190" s="18" t="s">
        <v>164</v>
      </c>
      <c r="BE190" s="101">
        <f>IF(N190="základná",J190,0)</f>
        <v>0</v>
      </c>
      <c r="BF190" s="101">
        <f>IF(N190="znížená",J190,0)</f>
        <v>0</v>
      </c>
      <c r="BG190" s="101">
        <f>IF(N190="zákl. prenesená",J190,0)</f>
        <v>0</v>
      </c>
      <c r="BH190" s="101">
        <f>IF(N190="zníž. prenesená",J190,0)</f>
        <v>0</v>
      </c>
      <c r="BI190" s="101">
        <f>IF(N190="nulová",J190,0)</f>
        <v>0</v>
      </c>
      <c r="BJ190" s="18" t="s">
        <v>143</v>
      </c>
      <c r="BK190" s="101">
        <f>ROUND(I190*H190,2)</f>
        <v>0</v>
      </c>
      <c r="BL190" s="18" t="s">
        <v>170</v>
      </c>
      <c r="BM190" s="180" t="s">
        <v>1123</v>
      </c>
    </row>
    <row r="191" spans="1:65" s="14" customFormat="1" ht="12">
      <c r="B191" s="189"/>
      <c r="D191" s="182" t="s">
        <v>203</v>
      </c>
      <c r="E191" s="190" t="s">
        <v>1</v>
      </c>
      <c r="F191" s="191" t="s">
        <v>1124</v>
      </c>
      <c r="H191" s="192">
        <v>5282</v>
      </c>
      <c r="I191" s="193"/>
      <c r="L191" s="189"/>
      <c r="M191" s="194"/>
      <c r="N191" s="195"/>
      <c r="O191" s="195"/>
      <c r="P191" s="195"/>
      <c r="Q191" s="195"/>
      <c r="R191" s="195"/>
      <c r="S191" s="195"/>
      <c r="T191" s="196"/>
      <c r="AT191" s="190" t="s">
        <v>203</v>
      </c>
      <c r="AU191" s="190" t="s">
        <v>143</v>
      </c>
      <c r="AV191" s="14" t="s">
        <v>143</v>
      </c>
      <c r="AW191" s="14" t="s">
        <v>30</v>
      </c>
      <c r="AX191" s="14" t="s">
        <v>76</v>
      </c>
      <c r="AY191" s="190" t="s">
        <v>164</v>
      </c>
    </row>
    <row r="192" spans="1:65" s="15" customFormat="1" ht="12">
      <c r="B192" s="197"/>
      <c r="D192" s="182" t="s">
        <v>203</v>
      </c>
      <c r="E192" s="198" t="s">
        <v>1</v>
      </c>
      <c r="F192" s="199" t="s">
        <v>206</v>
      </c>
      <c r="H192" s="200">
        <v>5282</v>
      </c>
      <c r="I192" s="201"/>
      <c r="L192" s="197"/>
      <c r="M192" s="202"/>
      <c r="N192" s="203"/>
      <c r="O192" s="203"/>
      <c r="P192" s="203"/>
      <c r="Q192" s="203"/>
      <c r="R192" s="203"/>
      <c r="S192" s="203"/>
      <c r="T192" s="204"/>
      <c r="AT192" s="198" t="s">
        <v>203</v>
      </c>
      <c r="AU192" s="198" t="s">
        <v>143</v>
      </c>
      <c r="AV192" s="15" t="s">
        <v>170</v>
      </c>
      <c r="AW192" s="15" t="s">
        <v>30</v>
      </c>
      <c r="AX192" s="15" t="s">
        <v>84</v>
      </c>
      <c r="AY192" s="198" t="s">
        <v>164</v>
      </c>
    </row>
    <row r="193" spans="1:65" s="12" customFormat="1" ht="23" customHeight="1">
      <c r="B193" s="155"/>
      <c r="D193" s="156" t="s">
        <v>75</v>
      </c>
      <c r="E193" s="166" t="s">
        <v>143</v>
      </c>
      <c r="F193" s="166" t="s">
        <v>1125</v>
      </c>
      <c r="I193" s="158"/>
      <c r="J193" s="167">
        <f>BK193</f>
        <v>0</v>
      </c>
      <c r="L193" s="155"/>
      <c r="M193" s="160"/>
      <c r="N193" s="161"/>
      <c r="O193" s="161"/>
      <c r="P193" s="162">
        <f>SUM(P194:P212)</f>
        <v>0</v>
      </c>
      <c r="Q193" s="161"/>
      <c r="R193" s="162">
        <f>SUM(R194:R212)</f>
        <v>51.465468420000001</v>
      </c>
      <c r="S193" s="161"/>
      <c r="T193" s="163">
        <f>SUM(T194:T212)</f>
        <v>0</v>
      </c>
      <c r="AR193" s="156" t="s">
        <v>84</v>
      </c>
      <c r="AT193" s="164" t="s">
        <v>75</v>
      </c>
      <c r="AU193" s="164" t="s">
        <v>84</v>
      </c>
      <c r="AY193" s="156" t="s">
        <v>164</v>
      </c>
      <c r="BK193" s="165">
        <f>SUM(BK194:BK212)</f>
        <v>0</v>
      </c>
    </row>
    <row r="194" spans="1:65" s="2" customFormat="1" ht="33" customHeight="1">
      <c r="A194" s="35"/>
      <c r="B194" s="136"/>
      <c r="C194" s="168" t="s">
        <v>240</v>
      </c>
      <c r="D194" s="168" t="s">
        <v>166</v>
      </c>
      <c r="E194" s="169" t="s">
        <v>1126</v>
      </c>
      <c r="F194" s="170" t="s">
        <v>1127</v>
      </c>
      <c r="G194" s="171" t="s">
        <v>174</v>
      </c>
      <c r="H194" s="172">
        <v>322.53300000000002</v>
      </c>
      <c r="I194" s="173"/>
      <c r="J194" s="174">
        <f>ROUND(I194*H194,2)</f>
        <v>0</v>
      </c>
      <c r="K194" s="175"/>
      <c r="L194" s="36"/>
      <c r="M194" s="176" t="s">
        <v>1</v>
      </c>
      <c r="N194" s="177" t="s">
        <v>42</v>
      </c>
      <c r="O194" s="61"/>
      <c r="P194" s="178">
        <f>O194*H194</f>
        <v>0</v>
      </c>
      <c r="Q194" s="178">
        <v>1.8000000000000001E-4</v>
      </c>
      <c r="R194" s="178">
        <f>Q194*H194</f>
        <v>5.8055940000000007E-2</v>
      </c>
      <c r="S194" s="178">
        <v>0</v>
      </c>
      <c r="T194" s="17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0" t="s">
        <v>170</v>
      </c>
      <c r="AT194" s="180" t="s">
        <v>166</v>
      </c>
      <c r="AU194" s="180" t="s">
        <v>143</v>
      </c>
      <c r="AY194" s="18" t="s">
        <v>164</v>
      </c>
      <c r="BE194" s="101">
        <f>IF(N194="základná",J194,0)</f>
        <v>0</v>
      </c>
      <c r="BF194" s="101">
        <f>IF(N194="znížená",J194,0)</f>
        <v>0</v>
      </c>
      <c r="BG194" s="101">
        <f>IF(N194="zákl. prenesená",J194,0)</f>
        <v>0</v>
      </c>
      <c r="BH194" s="101">
        <f>IF(N194="zníž. prenesená",J194,0)</f>
        <v>0</v>
      </c>
      <c r="BI194" s="101">
        <f>IF(N194="nulová",J194,0)</f>
        <v>0</v>
      </c>
      <c r="BJ194" s="18" t="s">
        <v>143</v>
      </c>
      <c r="BK194" s="101">
        <f>ROUND(I194*H194,2)</f>
        <v>0</v>
      </c>
      <c r="BL194" s="18" t="s">
        <v>170</v>
      </c>
      <c r="BM194" s="180" t="s">
        <v>1128</v>
      </c>
    </row>
    <row r="195" spans="1:65" s="14" customFormat="1" ht="12">
      <c r="B195" s="189"/>
      <c r="D195" s="182" t="s">
        <v>203</v>
      </c>
      <c r="E195" s="190" t="s">
        <v>1</v>
      </c>
      <c r="F195" s="191" t="s">
        <v>1129</v>
      </c>
      <c r="H195" s="192">
        <v>217.001</v>
      </c>
      <c r="I195" s="193"/>
      <c r="L195" s="189"/>
      <c r="M195" s="194"/>
      <c r="N195" s="195"/>
      <c r="O195" s="195"/>
      <c r="P195" s="195"/>
      <c r="Q195" s="195"/>
      <c r="R195" s="195"/>
      <c r="S195" s="195"/>
      <c r="T195" s="196"/>
      <c r="AT195" s="190" t="s">
        <v>203</v>
      </c>
      <c r="AU195" s="190" t="s">
        <v>143</v>
      </c>
      <c r="AV195" s="14" t="s">
        <v>143</v>
      </c>
      <c r="AW195" s="14" t="s">
        <v>30</v>
      </c>
      <c r="AX195" s="14" t="s">
        <v>76</v>
      </c>
      <c r="AY195" s="190" t="s">
        <v>164</v>
      </c>
    </row>
    <row r="196" spans="1:65" s="14" customFormat="1" ht="12">
      <c r="B196" s="189"/>
      <c r="D196" s="182" t="s">
        <v>203</v>
      </c>
      <c r="E196" s="190" t="s">
        <v>1</v>
      </c>
      <c r="F196" s="191" t="s">
        <v>1130</v>
      </c>
      <c r="H196" s="192">
        <v>105.532</v>
      </c>
      <c r="I196" s="193"/>
      <c r="L196" s="189"/>
      <c r="M196" s="194"/>
      <c r="N196" s="195"/>
      <c r="O196" s="195"/>
      <c r="P196" s="195"/>
      <c r="Q196" s="195"/>
      <c r="R196" s="195"/>
      <c r="S196" s="195"/>
      <c r="T196" s="196"/>
      <c r="AT196" s="190" t="s">
        <v>203</v>
      </c>
      <c r="AU196" s="190" t="s">
        <v>143</v>
      </c>
      <c r="AV196" s="14" t="s">
        <v>143</v>
      </c>
      <c r="AW196" s="14" t="s">
        <v>30</v>
      </c>
      <c r="AX196" s="14" t="s">
        <v>76</v>
      </c>
      <c r="AY196" s="190" t="s">
        <v>164</v>
      </c>
    </row>
    <row r="197" spans="1:65" s="15" customFormat="1" ht="12">
      <c r="B197" s="197"/>
      <c r="D197" s="182" t="s">
        <v>203</v>
      </c>
      <c r="E197" s="198" t="s">
        <v>1</v>
      </c>
      <c r="F197" s="199" t="s">
        <v>206</v>
      </c>
      <c r="H197" s="200">
        <v>322.53300000000002</v>
      </c>
      <c r="I197" s="201"/>
      <c r="L197" s="197"/>
      <c r="M197" s="202"/>
      <c r="N197" s="203"/>
      <c r="O197" s="203"/>
      <c r="P197" s="203"/>
      <c r="Q197" s="203"/>
      <c r="R197" s="203"/>
      <c r="S197" s="203"/>
      <c r="T197" s="204"/>
      <c r="AT197" s="198" t="s">
        <v>203</v>
      </c>
      <c r="AU197" s="198" t="s">
        <v>143</v>
      </c>
      <c r="AV197" s="15" t="s">
        <v>170</v>
      </c>
      <c r="AW197" s="15" t="s">
        <v>30</v>
      </c>
      <c r="AX197" s="15" t="s">
        <v>84</v>
      </c>
      <c r="AY197" s="198" t="s">
        <v>164</v>
      </c>
    </row>
    <row r="198" spans="1:65" s="2" customFormat="1" ht="16.5" customHeight="1">
      <c r="A198" s="35"/>
      <c r="B198" s="136"/>
      <c r="C198" s="205" t="s">
        <v>243</v>
      </c>
      <c r="D198" s="205" t="s">
        <v>208</v>
      </c>
      <c r="E198" s="206" t="s">
        <v>1131</v>
      </c>
      <c r="F198" s="207" t="s">
        <v>1132</v>
      </c>
      <c r="G198" s="208" t="s">
        <v>174</v>
      </c>
      <c r="H198" s="209">
        <v>370.91300000000001</v>
      </c>
      <c r="I198" s="210"/>
      <c r="J198" s="211">
        <f>ROUND(I198*H198,2)</f>
        <v>0</v>
      </c>
      <c r="K198" s="212"/>
      <c r="L198" s="213"/>
      <c r="M198" s="214" t="s">
        <v>1</v>
      </c>
      <c r="N198" s="215" t="s">
        <v>42</v>
      </c>
      <c r="O198" s="61"/>
      <c r="P198" s="178">
        <f>O198*H198</f>
        <v>0</v>
      </c>
      <c r="Q198" s="178">
        <v>2.0000000000000001E-4</v>
      </c>
      <c r="R198" s="178">
        <f>Q198*H198</f>
        <v>7.4182600000000001E-2</v>
      </c>
      <c r="S198" s="178">
        <v>0</v>
      </c>
      <c r="T198" s="17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80" t="s">
        <v>195</v>
      </c>
      <c r="AT198" s="180" t="s">
        <v>208</v>
      </c>
      <c r="AU198" s="180" t="s">
        <v>143</v>
      </c>
      <c r="AY198" s="18" t="s">
        <v>164</v>
      </c>
      <c r="BE198" s="101">
        <f>IF(N198="základná",J198,0)</f>
        <v>0</v>
      </c>
      <c r="BF198" s="101">
        <f>IF(N198="znížená",J198,0)</f>
        <v>0</v>
      </c>
      <c r="BG198" s="101">
        <f>IF(N198="zákl. prenesená",J198,0)</f>
        <v>0</v>
      </c>
      <c r="BH198" s="101">
        <f>IF(N198="zníž. prenesená",J198,0)</f>
        <v>0</v>
      </c>
      <c r="BI198" s="101">
        <f>IF(N198="nulová",J198,0)</f>
        <v>0</v>
      </c>
      <c r="BJ198" s="18" t="s">
        <v>143</v>
      </c>
      <c r="BK198" s="101">
        <f>ROUND(I198*H198,2)</f>
        <v>0</v>
      </c>
      <c r="BL198" s="18" t="s">
        <v>170</v>
      </c>
      <c r="BM198" s="180" t="s">
        <v>1133</v>
      </c>
    </row>
    <row r="199" spans="1:65" s="14" customFormat="1" ht="12">
      <c r="B199" s="189"/>
      <c r="D199" s="182" t="s">
        <v>203</v>
      </c>
      <c r="E199" s="190" t="s">
        <v>1</v>
      </c>
      <c r="F199" s="191" t="s">
        <v>1134</v>
      </c>
      <c r="H199" s="192">
        <v>370.91300000000001</v>
      </c>
      <c r="I199" s="193"/>
      <c r="L199" s="189"/>
      <c r="M199" s="194"/>
      <c r="N199" s="195"/>
      <c r="O199" s="195"/>
      <c r="P199" s="195"/>
      <c r="Q199" s="195"/>
      <c r="R199" s="195"/>
      <c r="S199" s="195"/>
      <c r="T199" s="196"/>
      <c r="AT199" s="190" t="s">
        <v>203</v>
      </c>
      <c r="AU199" s="190" t="s">
        <v>143</v>
      </c>
      <c r="AV199" s="14" t="s">
        <v>143</v>
      </c>
      <c r="AW199" s="14" t="s">
        <v>30</v>
      </c>
      <c r="AX199" s="14" t="s">
        <v>84</v>
      </c>
      <c r="AY199" s="190" t="s">
        <v>164</v>
      </c>
    </row>
    <row r="200" spans="1:65" s="2" customFormat="1" ht="16.5" customHeight="1">
      <c r="A200" s="35"/>
      <c r="B200" s="136"/>
      <c r="C200" s="168" t="s">
        <v>7</v>
      </c>
      <c r="D200" s="168" t="s">
        <v>166</v>
      </c>
      <c r="E200" s="169" t="s">
        <v>1135</v>
      </c>
      <c r="F200" s="170" t="s">
        <v>1136</v>
      </c>
      <c r="G200" s="171" t="s">
        <v>186</v>
      </c>
      <c r="H200" s="172">
        <v>1.6419999999999999</v>
      </c>
      <c r="I200" s="173"/>
      <c r="J200" s="174">
        <f>ROUND(I200*H200,2)</f>
        <v>0</v>
      </c>
      <c r="K200" s="175"/>
      <c r="L200" s="36"/>
      <c r="M200" s="176" t="s">
        <v>1</v>
      </c>
      <c r="N200" s="177" t="s">
        <v>42</v>
      </c>
      <c r="O200" s="61"/>
      <c r="P200" s="178">
        <f>O200*H200</f>
        <v>0</v>
      </c>
      <c r="Q200" s="178">
        <v>1.9205000000000001</v>
      </c>
      <c r="R200" s="178">
        <f>Q200*H200</f>
        <v>3.1534610000000001</v>
      </c>
      <c r="S200" s="178">
        <v>0</v>
      </c>
      <c r="T200" s="17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0" t="s">
        <v>170</v>
      </c>
      <c r="AT200" s="180" t="s">
        <v>166</v>
      </c>
      <c r="AU200" s="180" t="s">
        <v>143</v>
      </c>
      <c r="AY200" s="18" t="s">
        <v>164</v>
      </c>
      <c r="BE200" s="101">
        <f>IF(N200="základná",J200,0)</f>
        <v>0</v>
      </c>
      <c r="BF200" s="101">
        <f>IF(N200="znížená",J200,0)</f>
        <v>0</v>
      </c>
      <c r="BG200" s="101">
        <f>IF(N200="zákl. prenesená",J200,0)</f>
        <v>0</v>
      </c>
      <c r="BH200" s="101">
        <f>IF(N200="zníž. prenesená",J200,0)</f>
        <v>0</v>
      </c>
      <c r="BI200" s="101">
        <f>IF(N200="nulová",J200,0)</f>
        <v>0</v>
      </c>
      <c r="BJ200" s="18" t="s">
        <v>143</v>
      </c>
      <c r="BK200" s="101">
        <f>ROUND(I200*H200,2)</f>
        <v>0</v>
      </c>
      <c r="BL200" s="18" t="s">
        <v>170</v>
      </c>
      <c r="BM200" s="180" t="s">
        <v>1137</v>
      </c>
    </row>
    <row r="201" spans="1:65" s="13" customFormat="1" ht="12">
      <c r="B201" s="181"/>
      <c r="D201" s="182" t="s">
        <v>203</v>
      </c>
      <c r="E201" s="183" t="s">
        <v>1</v>
      </c>
      <c r="F201" s="184" t="s">
        <v>1115</v>
      </c>
      <c r="H201" s="183" t="s">
        <v>1</v>
      </c>
      <c r="I201" s="185"/>
      <c r="L201" s="181"/>
      <c r="M201" s="186"/>
      <c r="N201" s="187"/>
      <c r="O201" s="187"/>
      <c r="P201" s="187"/>
      <c r="Q201" s="187"/>
      <c r="R201" s="187"/>
      <c r="S201" s="187"/>
      <c r="T201" s="188"/>
      <c r="AT201" s="183" t="s">
        <v>203</v>
      </c>
      <c r="AU201" s="183" t="s">
        <v>143</v>
      </c>
      <c r="AV201" s="13" t="s">
        <v>84</v>
      </c>
      <c r="AW201" s="13" t="s">
        <v>30</v>
      </c>
      <c r="AX201" s="13" t="s">
        <v>76</v>
      </c>
      <c r="AY201" s="183" t="s">
        <v>164</v>
      </c>
    </row>
    <row r="202" spans="1:65" s="14" customFormat="1" ht="12">
      <c r="B202" s="189"/>
      <c r="D202" s="182" t="s">
        <v>203</v>
      </c>
      <c r="E202" s="190" t="s">
        <v>1</v>
      </c>
      <c r="F202" s="191" t="s">
        <v>1138</v>
      </c>
      <c r="H202" s="192">
        <v>1.6419999999999999</v>
      </c>
      <c r="I202" s="193"/>
      <c r="L202" s="189"/>
      <c r="M202" s="194"/>
      <c r="N202" s="195"/>
      <c r="O202" s="195"/>
      <c r="P202" s="195"/>
      <c r="Q202" s="195"/>
      <c r="R202" s="195"/>
      <c r="S202" s="195"/>
      <c r="T202" s="196"/>
      <c r="AT202" s="190" t="s">
        <v>203</v>
      </c>
      <c r="AU202" s="190" t="s">
        <v>143</v>
      </c>
      <c r="AV202" s="14" t="s">
        <v>143</v>
      </c>
      <c r="AW202" s="14" t="s">
        <v>30</v>
      </c>
      <c r="AX202" s="14" t="s">
        <v>76</v>
      </c>
      <c r="AY202" s="190" t="s">
        <v>164</v>
      </c>
    </row>
    <row r="203" spans="1:65" s="15" customFormat="1" ht="12">
      <c r="B203" s="197"/>
      <c r="D203" s="182" t="s">
        <v>203</v>
      </c>
      <c r="E203" s="198" t="s">
        <v>1</v>
      </c>
      <c r="F203" s="199" t="s">
        <v>206</v>
      </c>
      <c r="H203" s="200">
        <v>1.6419999999999999</v>
      </c>
      <c r="I203" s="201"/>
      <c r="L203" s="197"/>
      <c r="M203" s="202"/>
      <c r="N203" s="203"/>
      <c r="O203" s="203"/>
      <c r="P203" s="203"/>
      <c r="Q203" s="203"/>
      <c r="R203" s="203"/>
      <c r="S203" s="203"/>
      <c r="T203" s="204"/>
      <c r="AT203" s="198" t="s">
        <v>203</v>
      </c>
      <c r="AU203" s="198" t="s">
        <v>143</v>
      </c>
      <c r="AV203" s="15" t="s">
        <v>170</v>
      </c>
      <c r="AW203" s="15" t="s">
        <v>30</v>
      </c>
      <c r="AX203" s="15" t="s">
        <v>84</v>
      </c>
      <c r="AY203" s="198" t="s">
        <v>164</v>
      </c>
    </row>
    <row r="204" spans="1:65" s="2" customFormat="1" ht="21.75" customHeight="1">
      <c r="A204" s="35"/>
      <c r="B204" s="136"/>
      <c r="C204" s="168" t="s">
        <v>256</v>
      </c>
      <c r="D204" s="168" t="s">
        <v>166</v>
      </c>
      <c r="E204" s="169" t="s">
        <v>1139</v>
      </c>
      <c r="F204" s="170" t="s">
        <v>1140</v>
      </c>
      <c r="G204" s="171" t="s">
        <v>640</v>
      </c>
      <c r="H204" s="172">
        <v>112.03</v>
      </c>
      <c r="I204" s="173"/>
      <c r="J204" s="174">
        <f>ROUND(I204*H204,2)</f>
        <v>0</v>
      </c>
      <c r="K204" s="175"/>
      <c r="L204" s="36"/>
      <c r="M204" s="176" t="s">
        <v>1</v>
      </c>
      <c r="N204" s="177" t="s">
        <v>42</v>
      </c>
      <c r="O204" s="61"/>
      <c r="P204" s="178">
        <f>O204*H204</f>
        <v>0</v>
      </c>
      <c r="Q204" s="178">
        <v>0.10609</v>
      </c>
      <c r="R204" s="178">
        <f>Q204*H204</f>
        <v>11.8852627</v>
      </c>
      <c r="S204" s="178">
        <v>0</v>
      </c>
      <c r="T204" s="17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0" t="s">
        <v>170</v>
      </c>
      <c r="AT204" s="180" t="s">
        <v>166</v>
      </c>
      <c r="AU204" s="180" t="s">
        <v>143</v>
      </c>
      <c r="AY204" s="18" t="s">
        <v>164</v>
      </c>
      <c r="BE204" s="101">
        <f>IF(N204="základná",J204,0)</f>
        <v>0</v>
      </c>
      <c r="BF204" s="101">
        <f>IF(N204="znížená",J204,0)</f>
        <v>0</v>
      </c>
      <c r="BG204" s="101">
        <f>IF(N204="zákl. prenesená",J204,0)</f>
        <v>0</v>
      </c>
      <c r="BH204" s="101">
        <f>IF(N204="zníž. prenesená",J204,0)</f>
        <v>0</v>
      </c>
      <c r="BI204" s="101">
        <f>IF(N204="nulová",J204,0)</f>
        <v>0</v>
      </c>
      <c r="BJ204" s="18" t="s">
        <v>143</v>
      </c>
      <c r="BK204" s="101">
        <f>ROUND(I204*H204,2)</f>
        <v>0</v>
      </c>
      <c r="BL204" s="18" t="s">
        <v>170</v>
      </c>
      <c r="BM204" s="180" t="s">
        <v>1141</v>
      </c>
    </row>
    <row r="205" spans="1:65" s="14" customFormat="1" ht="12">
      <c r="B205" s="189"/>
      <c r="D205" s="182" t="s">
        <v>203</v>
      </c>
      <c r="E205" s="190" t="s">
        <v>1</v>
      </c>
      <c r="F205" s="191" t="s">
        <v>1142</v>
      </c>
      <c r="H205" s="192">
        <v>112.03</v>
      </c>
      <c r="I205" s="193"/>
      <c r="L205" s="189"/>
      <c r="M205" s="194"/>
      <c r="N205" s="195"/>
      <c r="O205" s="195"/>
      <c r="P205" s="195"/>
      <c r="Q205" s="195"/>
      <c r="R205" s="195"/>
      <c r="S205" s="195"/>
      <c r="T205" s="196"/>
      <c r="AT205" s="190" t="s">
        <v>203</v>
      </c>
      <c r="AU205" s="190" t="s">
        <v>143</v>
      </c>
      <c r="AV205" s="14" t="s">
        <v>143</v>
      </c>
      <c r="AW205" s="14" t="s">
        <v>30</v>
      </c>
      <c r="AX205" s="14" t="s">
        <v>84</v>
      </c>
      <c r="AY205" s="190" t="s">
        <v>164</v>
      </c>
    </row>
    <row r="206" spans="1:65" s="2" customFormat="1" ht="21.75" customHeight="1">
      <c r="A206" s="35"/>
      <c r="B206" s="136"/>
      <c r="C206" s="168" t="s">
        <v>251</v>
      </c>
      <c r="D206" s="168" t="s">
        <v>166</v>
      </c>
      <c r="E206" s="169" t="s">
        <v>1143</v>
      </c>
      <c r="F206" s="170" t="s">
        <v>1144</v>
      </c>
      <c r="G206" s="171" t="s">
        <v>640</v>
      </c>
      <c r="H206" s="172">
        <v>691.86</v>
      </c>
      <c r="I206" s="173"/>
      <c r="J206" s="174">
        <f>ROUND(I206*H206,2)</f>
        <v>0</v>
      </c>
      <c r="K206" s="175"/>
      <c r="L206" s="36"/>
      <c r="M206" s="176" t="s">
        <v>1</v>
      </c>
      <c r="N206" s="177" t="s">
        <v>42</v>
      </c>
      <c r="O206" s="61"/>
      <c r="P206" s="178">
        <f>O206*H206</f>
        <v>0</v>
      </c>
      <c r="Q206" s="178">
        <v>9.92E-3</v>
      </c>
      <c r="R206" s="178">
        <f>Q206*H206</f>
        <v>6.8632512000000006</v>
      </c>
      <c r="S206" s="178">
        <v>0</v>
      </c>
      <c r="T206" s="17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80" t="s">
        <v>170</v>
      </c>
      <c r="AT206" s="180" t="s">
        <v>166</v>
      </c>
      <c r="AU206" s="180" t="s">
        <v>143</v>
      </c>
      <c r="AY206" s="18" t="s">
        <v>164</v>
      </c>
      <c r="BE206" s="101">
        <f>IF(N206="základná",J206,0)</f>
        <v>0</v>
      </c>
      <c r="BF206" s="101">
        <f>IF(N206="znížená",J206,0)</f>
        <v>0</v>
      </c>
      <c r="BG206" s="101">
        <f>IF(N206="zákl. prenesená",J206,0)</f>
        <v>0</v>
      </c>
      <c r="BH206" s="101">
        <f>IF(N206="zníž. prenesená",J206,0)</f>
        <v>0</v>
      </c>
      <c r="BI206" s="101">
        <f>IF(N206="nulová",J206,0)</f>
        <v>0</v>
      </c>
      <c r="BJ206" s="18" t="s">
        <v>143</v>
      </c>
      <c r="BK206" s="101">
        <f>ROUND(I206*H206,2)</f>
        <v>0</v>
      </c>
      <c r="BL206" s="18" t="s">
        <v>170</v>
      </c>
      <c r="BM206" s="180" t="s">
        <v>1145</v>
      </c>
    </row>
    <row r="207" spans="1:65" s="14" customFormat="1" ht="12">
      <c r="B207" s="189"/>
      <c r="D207" s="182" t="s">
        <v>203</v>
      </c>
      <c r="E207" s="190" t="s">
        <v>1</v>
      </c>
      <c r="F207" s="191" t="s">
        <v>1146</v>
      </c>
      <c r="H207" s="192">
        <v>691.86</v>
      </c>
      <c r="I207" s="193"/>
      <c r="L207" s="189"/>
      <c r="M207" s="194"/>
      <c r="N207" s="195"/>
      <c r="O207" s="195"/>
      <c r="P207" s="195"/>
      <c r="Q207" s="195"/>
      <c r="R207" s="195"/>
      <c r="S207" s="195"/>
      <c r="T207" s="196"/>
      <c r="AT207" s="190" t="s">
        <v>203</v>
      </c>
      <c r="AU207" s="190" t="s">
        <v>143</v>
      </c>
      <c r="AV207" s="14" t="s">
        <v>143</v>
      </c>
      <c r="AW207" s="14" t="s">
        <v>30</v>
      </c>
      <c r="AX207" s="14" t="s">
        <v>84</v>
      </c>
      <c r="AY207" s="190" t="s">
        <v>164</v>
      </c>
    </row>
    <row r="208" spans="1:65" s="2" customFormat="1" ht="16.5" customHeight="1">
      <c r="A208" s="35"/>
      <c r="B208" s="136"/>
      <c r="C208" s="168" t="s">
        <v>264</v>
      </c>
      <c r="D208" s="168" t="s">
        <v>166</v>
      </c>
      <c r="E208" s="169" t="s">
        <v>1147</v>
      </c>
      <c r="F208" s="170" t="s">
        <v>1148</v>
      </c>
      <c r="G208" s="171" t="s">
        <v>186</v>
      </c>
      <c r="H208" s="172">
        <v>13.414</v>
      </c>
      <c r="I208" s="173"/>
      <c r="J208" s="174">
        <f>ROUND(I208*H208,2)</f>
        <v>0</v>
      </c>
      <c r="K208" s="175"/>
      <c r="L208" s="36"/>
      <c r="M208" s="176" t="s">
        <v>1</v>
      </c>
      <c r="N208" s="177" t="s">
        <v>42</v>
      </c>
      <c r="O208" s="61"/>
      <c r="P208" s="178">
        <f>O208*H208</f>
        <v>0</v>
      </c>
      <c r="Q208" s="178">
        <v>2.19407</v>
      </c>
      <c r="R208" s="178">
        <f>Q208*H208</f>
        <v>29.431254979999999</v>
      </c>
      <c r="S208" s="178">
        <v>0</v>
      </c>
      <c r="T208" s="17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0" t="s">
        <v>170</v>
      </c>
      <c r="AT208" s="180" t="s">
        <v>166</v>
      </c>
      <c r="AU208" s="180" t="s">
        <v>143</v>
      </c>
      <c r="AY208" s="18" t="s">
        <v>164</v>
      </c>
      <c r="BE208" s="101">
        <f>IF(N208="základná",J208,0)</f>
        <v>0</v>
      </c>
      <c r="BF208" s="101">
        <f>IF(N208="znížená",J208,0)</f>
        <v>0</v>
      </c>
      <c r="BG208" s="101">
        <f>IF(N208="zákl. prenesená",J208,0)</f>
        <v>0</v>
      </c>
      <c r="BH208" s="101">
        <f>IF(N208="zníž. prenesená",J208,0)</f>
        <v>0</v>
      </c>
      <c r="BI208" s="101">
        <f>IF(N208="nulová",J208,0)</f>
        <v>0</v>
      </c>
      <c r="BJ208" s="18" t="s">
        <v>143</v>
      </c>
      <c r="BK208" s="101">
        <f>ROUND(I208*H208,2)</f>
        <v>0</v>
      </c>
      <c r="BL208" s="18" t="s">
        <v>170</v>
      </c>
      <c r="BM208" s="180" t="s">
        <v>1149</v>
      </c>
    </row>
    <row r="209" spans="1:65" s="13" customFormat="1" ht="12">
      <c r="B209" s="181"/>
      <c r="D209" s="182" t="s">
        <v>203</v>
      </c>
      <c r="E209" s="183" t="s">
        <v>1</v>
      </c>
      <c r="F209" s="184" t="s">
        <v>1085</v>
      </c>
      <c r="H209" s="183" t="s">
        <v>1</v>
      </c>
      <c r="I209" s="185"/>
      <c r="L209" s="181"/>
      <c r="M209" s="186"/>
      <c r="N209" s="187"/>
      <c r="O209" s="187"/>
      <c r="P209" s="187"/>
      <c r="Q209" s="187"/>
      <c r="R209" s="187"/>
      <c r="S209" s="187"/>
      <c r="T209" s="188"/>
      <c r="AT209" s="183" t="s">
        <v>203</v>
      </c>
      <c r="AU209" s="183" t="s">
        <v>143</v>
      </c>
      <c r="AV209" s="13" t="s">
        <v>84</v>
      </c>
      <c r="AW209" s="13" t="s">
        <v>30</v>
      </c>
      <c r="AX209" s="13" t="s">
        <v>76</v>
      </c>
      <c r="AY209" s="183" t="s">
        <v>164</v>
      </c>
    </row>
    <row r="210" spans="1:65" s="14" customFormat="1" ht="12">
      <c r="B210" s="189"/>
      <c r="D210" s="182" t="s">
        <v>203</v>
      </c>
      <c r="E210" s="190" t="s">
        <v>1</v>
      </c>
      <c r="F210" s="191" t="s">
        <v>1150</v>
      </c>
      <c r="H210" s="192">
        <v>13.414</v>
      </c>
      <c r="I210" s="193"/>
      <c r="L210" s="189"/>
      <c r="M210" s="194"/>
      <c r="N210" s="195"/>
      <c r="O210" s="195"/>
      <c r="P210" s="195"/>
      <c r="Q210" s="195"/>
      <c r="R210" s="195"/>
      <c r="S210" s="195"/>
      <c r="T210" s="196"/>
      <c r="AT210" s="190" t="s">
        <v>203</v>
      </c>
      <c r="AU210" s="190" t="s">
        <v>143</v>
      </c>
      <c r="AV210" s="14" t="s">
        <v>143</v>
      </c>
      <c r="AW210" s="14" t="s">
        <v>30</v>
      </c>
      <c r="AX210" s="14" t="s">
        <v>76</v>
      </c>
      <c r="AY210" s="190" t="s">
        <v>164</v>
      </c>
    </row>
    <row r="211" spans="1:65" s="15" customFormat="1" ht="12">
      <c r="B211" s="197"/>
      <c r="D211" s="182" t="s">
        <v>203</v>
      </c>
      <c r="E211" s="198" t="s">
        <v>1</v>
      </c>
      <c r="F211" s="199" t="s">
        <v>206</v>
      </c>
      <c r="H211" s="200">
        <v>13.414</v>
      </c>
      <c r="I211" s="201"/>
      <c r="L211" s="197"/>
      <c r="M211" s="202"/>
      <c r="N211" s="203"/>
      <c r="O211" s="203"/>
      <c r="P211" s="203"/>
      <c r="Q211" s="203"/>
      <c r="R211" s="203"/>
      <c r="S211" s="203"/>
      <c r="T211" s="204"/>
      <c r="AT211" s="198" t="s">
        <v>203</v>
      </c>
      <c r="AU211" s="198" t="s">
        <v>143</v>
      </c>
      <c r="AV211" s="15" t="s">
        <v>170</v>
      </c>
      <c r="AW211" s="15" t="s">
        <v>30</v>
      </c>
      <c r="AX211" s="15" t="s">
        <v>84</v>
      </c>
      <c r="AY211" s="198" t="s">
        <v>164</v>
      </c>
    </row>
    <row r="212" spans="1:65" s="13" customFormat="1" ht="12">
      <c r="B212" s="181"/>
      <c r="D212" s="182" t="s">
        <v>203</v>
      </c>
      <c r="E212" s="183" t="s">
        <v>1</v>
      </c>
      <c r="F212" s="184" t="s">
        <v>1151</v>
      </c>
      <c r="H212" s="183" t="s">
        <v>1</v>
      </c>
      <c r="I212" s="185"/>
      <c r="L212" s="181"/>
      <c r="M212" s="186"/>
      <c r="N212" s="187"/>
      <c r="O212" s="187"/>
      <c r="P212" s="187"/>
      <c r="Q212" s="187"/>
      <c r="R212" s="187"/>
      <c r="S212" s="187"/>
      <c r="T212" s="188"/>
      <c r="AT212" s="183" t="s">
        <v>203</v>
      </c>
      <c r="AU212" s="183" t="s">
        <v>143</v>
      </c>
      <c r="AV212" s="13" t="s">
        <v>84</v>
      </c>
      <c r="AW212" s="13" t="s">
        <v>30</v>
      </c>
      <c r="AX212" s="13" t="s">
        <v>76</v>
      </c>
      <c r="AY212" s="183" t="s">
        <v>164</v>
      </c>
    </row>
    <row r="213" spans="1:65" s="12" customFormat="1" ht="23" customHeight="1">
      <c r="B213" s="155"/>
      <c r="D213" s="156" t="s">
        <v>75</v>
      </c>
      <c r="E213" s="166" t="s">
        <v>183</v>
      </c>
      <c r="F213" s="166" t="s">
        <v>576</v>
      </c>
      <c r="I213" s="158"/>
      <c r="J213" s="167">
        <f>BK213</f>
        <v>0</v>
      </c>
      <c r="L213" s="155"/>
      <c r="M213" s="160"/>
      <c r="N213" s="161"/>
      <c r="O213" s="161"/>
      <c r="P213" s="162">
        <f>SUM(P214:P276)</f>
        <v>0</v>
      </c>
      <c r="Q213" s="161"/>
      <c r="R213" s="162">
        <f>SUM(R214:R276)</f>
        <v>8482.0559200000007</v>
      </c>
      <c r="S213" s="161"/>
      <c r="T213" s="163">
        <f>SUM(T214:T276)</f>
        <v>0</v>
      </c>
      <c r="AR213" s="156" t="s">
        <v>84</v>
      </c>
      <c r="AT213" s="164" t="s">
        <v>75</v>
      </c>
      <c r="AU213" s="164" t="s">
        <v>84</v>
      </c>
      <c r="AY213" s="156" t="s">
        <v>164</v>
      </c>
      <c r="BK213" s="165">
        <f>SUM(BK214:BK276)</f>
        <v>0</v>
      </c>
    </row>
    <row r="214" spans="1:65" s="2" customFormat="1" ht="21.75" customHeight="1">
      <c r="A214" s="35"/>
      <c r="B214" s="136"/>
      <c r="C214" s="168" t="s">
        <v>259</v>
      </c>
      <c r="D214" s="168" t="s">
        <v>166</v>
      </c>
      <c r="E214" s="169" t="s">
        <v>1152</v>
      </c>
      <c r="F214" s="170" t="s">
        <v>1153</v>
      </c>
      <c r="G214" s="171" t="s">
        <v>174</v>
      </c>
      <c r="H214" s="172">
        <v>9087</v>
      </c>
      <c r="I214" s="173"/>
      <c r="J214" s="174">
        <f>ROUND(I214*H214,2)</f>
        <v>0</v>
      </c>
      <c r="K214" s="175"/>
      <c r="L214" s="36"/>
      <c r="M214" s="176" t="s">
        <v>1</v>
      </c>
      <c r="N214" s="177" t="s">
        <v>42</v>
      </c>
      <c r="O214" s="61"/>
      <c r="P214" s="178">
        <f>O214*H214</f>
        <v>0</v>
      </c>
      <c r="Q214" s="178">
        <v>9.8199999999999996E-2</v>
      </c>
      <c r="R214" s="178">
        <f>Q214*H214</f>
        <v>892.34339999999997</v>
      </c>
      <c r="S214" s="178">
        <v>0</v>
      </c>
      <c r="T214" s="17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80" t="s">
        <v>170</v>
      </c>
      <c r="AT214" s="180" t="s">
        <v>166</v>
      </c>
      <c r="AU214" s="180" t="s">
        <v>143</v>
      </c>
      <c r="AY214" s="18" t="s">
        <v>164</v>
      </c>
      <c r="BE214" s="101">
        <f>IF(N214="základná",J214,0)</f>
        <v>0</v>
      </c>
      <c r="BF214" s="101">
        <f>IF(N214="znížená",J214,0)</f>
        <v>0</v>
      </c>
      <c r="BG214" s="101">
        <f>IF(N214="zákl. prenesená",J214,0)</f>
        <v>0</v>
      </c>
      <c r="BH214" s="101">
        <f>IF(N214="zníž. prenesená",J214,0)</f>
        <v>0</v>
      </c>
      <c r="BI214" s="101">
        <f>IF(N214="nulová",J214,0)</f>
        <v>0</v>
      </c>
      <c r="BJ214" s="18" t="s">
        <v>143</v>
      </c>
      <c r="BK214" s="101">
        <f>ROUND(I214*H214,2)</f>
        <v>0</v>
      </c>
      <c r="BL214" s="18" t="s">
        <v>170</v>
      </c>
      <c r="BM214" s="180" t="s">
        <v>1154</v>
      </c>
    </row>
    <row r="215" spans="1:65" s="14" customFormat="1" ht="12">
      <c r="B215" s="189"/>
      <c r="D215" s="182" t="s">
        <v>203</v>
      </c>
      <c r="E215" s="190" t="s">
        <v>1</v>
      </c>
      <c r="F215" s="191" t="s">
        <v>1124</v>
      </c>
      <c r="H215" s="192">
        <v>5282</v>
      </c>
      <c r="I215" s="193"/>
      <c r="L215" s="189"/>
      <c r="M215" s="194"/>
      <c r="N215" s="195"/>
      <c r="O215" s="195"/>
      <c r="P215" s="195"/>
      <c r="Q215" s="195"/>
      <c r="R215" s="195"/>
      <c r="S215" s="195"/>
      <c r="T215" s="196"/>
      <c r="AT215" s="190" t="s">
        <v>203</v>
      </c>
      <c r="AU215" s="190" t="s">
        <v>143</v>
      </c>
      <c r="AV215" s="14" t="s">
        <v>143</v>
      </c>
      <c r="AW215" s="14" t="s">
        <v>30</v>
      </c>
      <c r="AX215" s="14" t="s">
        <v>76</v>
      </c>
      <c r="AY215" s="190" t="s">
        <v>164</v>
      </c>
    </row>
    <row r="216" spans="1:65" s="13" customFormat="1" ht="12">
      <c r="B216" s="181"/>
      <c r="D216" s="182" t="s">
        <v>203</v>
      </c>
      <c r="E216" s="183" t="s">
        <v>1</v>
      </c>
      <c r="F216" s="184" t="s">
        <v>1155</v>
      </c>
      <c r="H216" s="183" t="s">
        <v>1</v>
      </c>
      <c r="I216" s="185"/>
      <c r="L216" s="181"/>
      <c r="M216" s="186"/>
      <c r="N216" s="187"/>
      <c r="O216" s="187"/>
      <c r="P216" s="187"/>
      <c r="Q216" s="187"/>
      <c r="R216" s="187"/>
      <c r="S216" s="187"/>
      <c r="T216" s="188"/>
      <c r="AT216" s="183" t="s">
        <v>203</v>
      </c>
      <c r="AU216" s="183" t="s">
        <v>143</v>
      </c>
      <c r="AV216" s="13" t="s">
        <v>84</v>
      </c>
      <c r="AW216" s="13" t="s">
        <v>30</v>
      </c>
      <c r="AX216" s="13" t="s">
        <v>76</v>
      </c>
      <c r="AY216" s="183" t="s">
        <v>164</v>
      </c>
    </row>
    <row r="217" spans="1:65" s="14" customFormat="1" ht="12">
      <c r="B217" s="189"/>
      <c r="D217" s="182" t="s">
        <v>203</v>
      </c>
      <c r="E217" s="190" t="s">
        <v>1</v>
      </c>
      <c r="F217" s="191" t="s">
        <v>1156</v>
      </c>
      <c r="H217" s="192">
        <v>3805</v>
      </c>
      <c r="I217" s="193"/>
      <c r="L217" s="189"/>
      <c r="M217" s="194"/>
      <c r="N217" s="195"/>
      <c r="O217" s="195"/>
      <c r="P217" s="195"/>
      <c r="Q217" s="195"/>
      <c r="R217" s="195"/>
      <c r="S217" s="195"/>
      <c r="T217" s="196"/>
      <c r="AT217" s="190" t="s">
        <v>203</v>
      </c>
      <c r="AU217" s="190" t="s">
        <v>143</v>
      </c>
      <c r="AV217" s="14" t="s">
        <v>143</v>
      </c>
      <c r="AW217" s="14" t="s">
        <v>30</v>
      </c>
      <c r="AX217" s="14" t="s">
        <v>76</v>
      </c>
      <c r="AY217" s="190" t="s">
        <v>164</v>
      </c>
    </row>
    <row r="218" spans="1:65" s="15" customFormat="1" ht="12">
      <c r="B218" s="197"/>
      <c r="D218" s="182" t="s">
        <v>203</v>
      </c>
      <c r="E218" s="198" t="s">
        <v>1</v>
      </c>
      <c r="F218" s="199" t="s">
        <v>206</v>
      </c>
      <c r="H218" s="200">
        <v>9087</v>
      </c>
      <c r="I218" s="201"/>
      <c r="L218" s="197"/>
      <c r="M218" s="202"/>
      <c r="N218" s="203"/>
      <c r="O218" s="203"/>
      <c r="P218" s="203"/>
      <c r="Q218" s="203"/>
      <c r="R218" s="203"/>
      <c r="S218" s="203"/>
      <c r="T218" s="204"/>
      <c r="AT218" s="198" t="s">
        <v>203</v>
      </c>
      <c r="AU218" s="198" t="s">
        <v>143</v>
      </c>
      <c r="AV218" s="15" t="s">
        <v>170</v>
      </c>
      <c r="AW218" s="15" t="s">
        <v>30</v>
      </c>
      <c r="AX218" s="15" t="s">
        <v>84</v>
      </c>
      <c r="AY218" s="198" t="s">
        <v>164</v>
      </c>
    </row>
    <row r="219" spans="1:65" s="2" customFormat="1" ht="21.75" customHeight="1">
      <c r="A219" s="35"/>
      <c r="B219" s="136"/>
      <c r="C219" s="168" t="s">
        <v>271</v>
      </c>
      <c r="D219" s="168" t="s">
        <v>166</v>
      </c>
      <c r="E219" s="169" t="s">
        <v>1157</v>
      </c>
      <c r="F219" s="170" t="s">
        <v>1158</v>
      </c>
      <c r="G219" s="171" t="s">
        <v>174</v>
      </c>
      <c r="H219" s="172">
        <v>5282</v>
      </c>
      <c r="I219" s="173"/>
      <c r="J219" s="174">
        <f>ROUND(I219*H219,2)</f>
        <v>0</v>
      </c>
      <c r="K219" s="175"/>
      <c r="L219" s="36"/>
      <c r="M219" s="176" t="s">
        <v>1</v>
      </c>
      <c r="N219" s="177" t="s">
        <v>42</v>
      </c>
      <c r="O219" s="61"/>
      <c r="P219" s="178">
        <f>O219*H219</f>
        <v>0</v>
      </c>
      <c r="Q219" s="178">
        <v>0.18906999999999999</v>
      </c>
      <c r="R219" s="178">
        <f>Q219*H219</f>
        <v>998.66773999999998</v>
      </c>
      <c r="S219" s="178">
        <v>0</v>
      </c>
      <c r="T219" s="17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0" t="s">
        <v>170</v>
      </c>
      <c r="AT219" s="180" t="s">
        <v>166</v>
      </c>
      <c r="AU219" s="180" t="s">
        <v>143</v>
      </c>
      <c r="AY219" s="18" t="s">
        <v>164</v>
      </c>
      <c r="BE219" s="101">
        <f>IF(N219="základná",J219,0)</f>
        <v>0</v>
      </c>
      <c r="BF219" s="101">
        <f>IF(N219="znížená",J219,0)</f>
        <v>0</v>
      </c>
      <c r="BG219" s="101">
        <f>IF(N219="zákl. prenesená",J219,0)</f>
        <v>0</v>
      </c>
      <c r="BH219" s="101">
        <f>IF(N219="zníž. prenesená",J219,0)</f>
        <v>0</v>
      </c>
      <c r="BI219" s="101">
        <f>IF(N219="nulová",J219,0)</f>
        <v>0</v>
      </c>
      <c r="BJ219" s="18" t="s">
        <v>143</v>
      </c>
      <c r="BK219" s="101">
        <f>ROUND(I219*H219,2)</f>
        <v>0</v>
      </c>
      <c r="BL219" s="18" t="s">
        <v>170</v>
      </c>
      <c r="BM219" s="180" t="s">
        <v>1159</v>
      </c>
    </row>
    <row r="220" spans="1:65" s="14" customFormat="1" ht="12">
      <c r="B220" s="189"/>
      <c r="D220" s="182" t="s">
        <v>203</v>
      </c>
      <c r="E220" s="190" t="s">
        <v>1</v>
      </c>
      <c r="F220" s="191" t="s">
        <v>1124</v>
      </c>
      <c r="H220" s="192">
        <v>5282</v>
      </c>
      <c r="I220" s="193"/>
      <c r="L220" s="189"/>
      <c r="M220" s="194"/>
      <c r="N220" s="195"/>
      <c r="O220" s="195"/>
      <c r="P220" s="195"/>
      <c r="Q220" s="195"/>
      <c r="R220" s="195"/>
      <c r="S220" s="195"/>
      <c r="T220" s="196"/>
      <c r="AT220" s="190" t="s">
        <v>203</v>
      </c>
      <c r="AU220" s="190" t="s">
        <v>143</v>
      </c>
      <c r="AV220" s="14" t="s">
        <v>143</v>
      </c>
      <c r="AW220" s="14" t="s">
        <v>30</v>
      </c>
      <c r="AX220" s="14" t="s">
        <v>84</v>
      </c>
      <c r="AY220" s="190" t="s">
        <v>164</v>
      </c>
    </row>
    <row r="221" spans="1:65" s="2" customFormat="1" ht="21.75" customHeight="1">
      <c r="A221" s="35"/>
      <c r="B221" s="136"/>
      <c r="C221" s="168" t="s">
        <v>275</v>
      </c>
      <c r="D221" s="168" t="s">
        <v>166</v>
      </c>
      <c r="E221" s="169" t="s">
        <v>1160</v>
      </c>
      <c r="F221" s="170" t="s">
        <v>1161</v>
      </c>
      <c r="G221" s="171" t="s">
        <v>174</v>
      </c>
      <c r="H221" s="172">
        <v>5282</v>
      </c>
      <c r="I221" s="173"/>
      <c r="J221" s="174">
        <f>ROUND(I221*H221,2)</f>
        <v>0</v>
      </c>
      <c r="K221" s="175"/>
      <c r="L221" s="36"/>
      <c r="M221" s="176" t="s">
        <v>1</v>
      </c>
      <c r="N221" s="177" t="s">
        <v>42</v>
      </c>
      <c r="O221" s="61"/>
      <c r="P221" s="178">
        <f>O221*H221</f>
        <v>0</v>
      </c>
      <c r="Q221" s="178">
        <v>0.27994000000000002</v>
      </c>
      <c r="R221" s="178">
        <f>Q221*H221</f>
        <v>1478.6430800000001</v>
      </c>
      <c r="S221" s="178">
        <v>0</v>
      </c>
      <c r="T221" s="17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80" t="s">
        <v>170</v>
      </c>
      <c r="AT221" s="180" t="s">
        <v>166</v>
      </c>
      <c r="AU221" s="180" t="s">
        <v>143</v>
      </c>
      <c r="AY221" s="18" t="s">
        <v>164</v>
      </c>
      <c r="BE221" s="101">
        <f>IF(N221="základná",J221,0)</f>
        <v>0</v>
      </c>
      <c r="BF221" s="101">
        <f>IF(N221="znížená",J221,0)</f>
        <v>0</v>
      </c>
      <c r="BG221" s="101">
        <f>IF(N221="zákl. prenesená",J221,0)</f>
        <v>0</v>
      </c>
      <c r="BH221" s="101">
        <f>IF(N221="zníž. prenesená",J221,0)</f>
        <v>0</v>
      </c>
      <c r="BI221" s="101">
        <f>IF(N221="nulová",J221,0)</f>
        <v>0</v>
      </c>
      <c r="BJ221" s="18" t="s">
        <v>143</v>
      </c>
      <c r="BK221" s="101">
        <f>ROUND(I221*H221,2)</f>
        <v>0</v>
      </c>
      <c r="BL221" s="18" t="s">
        <v>170</v>
      </c>
      <c r="BM221" s="180" t="s">
        <v>1162</v>
      </c>
    </row>
    <row r="222" spans="1:65" s="14" customFormat="1" ht="12">
      <c r="B222" s="189"/>
      <c r="D222" s="182" t="s">
        <v>203</v>
      </c>
      <c r="E222" s="190" t="s">
        <v>1</v>
      </c>
      <c r="F222" s="191" t="s">
        <v>1124</v>
      </c>
      <c r="H222" s="192">
        <v>5282</v>
      </c>
      <c r="I222" s="193"/>
      <c r="L222" s="189"/>
      <c r="M222" s="194"/>
      <c r="N222" s="195"/>
      <c r="O222" s="195"/>
      <c r="P222" s="195"/>
      <c r="Q222" s="195"/>
      <c r="R222" s="195"/>
      <c r="S222" s="195"/>
      <c r="T222" s="196"/>
      <c r="AT222" s="190" t="s">
        <v>203</v>
      </c>
      <c r="AU222" s="190" t="s">
        <v>143</v>
      </c>
      <c r="AV222" s="14" t="s">
        <v>143</v>
      </c>
      <c r="AW222" s="14" t="s">
        <v>30</v>
      </c>
      <c r="AX222" s="14" t="s">
        <v>76</v>
      </c>
      <c r="AY222" s="190" t="s">
        <v>164</v>
      </c>
    </row>
    <row r="223" spans="1:65" s="15" customFormat="1" ht="12">
      <c r="B223" s="197"/>
      <c r="D223" s="182" t="s">
        <v>203</v>
      </c>
      <c r="E223" s="198" t="s">
        <v>1</v>
      </c>
      <c r="F223" s="199" t="s">
        <v>206</v>
      </c>
      <c r="H223" s="200">
        <v>5282</v>
      </c>
      <c r="I223" s="201"/>
      <c r="L223" s="197"/>
      <c r="M223" s="202"/>
      <c r="N223" s="203"/>
      <c r="O223" s="203"/>
      <c r="P223" s="203"/>
      <c r="Q223" s="203"/>
      <c r="R223" s="203"/>
      <c r="S223" s="203"/>
      <c r="T223" s="204"/>
      <c r="AT223" s="198" t="s">
        <v>203</v>
      </c>
      <c r="AU223" s="198" t="s">
        <v>143</v>
      </c>
      <c r="AV223" s="15" t="s">
        <v>170</v>
      </c>
      <c r="AW223" s="15" t="s">
        <v>30</v>
      </c>
      <c r="AX223" s="15" t="s">
        <v>84</v>
      </c>
      <c r="AY223" s="198" t="s">
        <v>164</v>
      </c>
    </row>
    <row r="224" spans="1:65" s="2" customFormat="1" ht="21.75" customHeight="1">
      <c r="A224" s="35"/>
      <c r="B224" s="136"/>
      <c r="C224" s="168" t="s">
        <v>279</v>
      </c>
      <c r="D224" s="168" t="s">
        <v>166</v>
      </c>
      <c r="E224" s="169" t="s">
        <v>1163</v>
      </c>
      <c r="F224" s="170" t="s">
        <v>1164</v>
      </c>
      <c r="G224" s="171" t="s">
        <v>174</v>
      </c>
      <c r="H224" s="172">
        <v>3805</v>
      </c>
      <c r="I224" s="173"/>
      <c r="J224" s="174">
        <f>ROUND(I224*H224,2)</f>
        <v>0</v>
      </c>
      <c r="K224" s="175"/>
      <c r="L224" s="36"/>
      <c r="M224" s="176" t="s">
        <v>1</v>
      </c>
      <c r="N224" s="177" t="s">
        <v>42</v>
      </c>
      <c r="O224" s="61"/>
      <c r="P224" s="178">
        <f>O224*H224</f>
        <v>0</v>
      </c>
      <c r="Q224" s="178">
        <v>0.46166000000000001</v>
      </c>
      <c r="R224" s="178">
        <f>Q224*H224</f>
        <v>1756.6163000000001</v>
      </c>
      <c r="S224" s="178">
        <v>0</v>
      </c>
      <c r="T224" s="17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0" t="s">
        <v>170</v>
      </c>
      <c r="AT224" s="180" t="s">
        <v>166</v>
      </c>
      <c r="AU224" s="180" t="s">
        <v>143</v>
      </c>
      <c r="AY224" s="18" t="s">
        <v>164</v>
      </c>
      <c r="BE224" s="101">
        <f>IF(N224="základná",J224,0)</f>
        <v>0</v>
      </c>
      <c r="BF224" s="101">
        <f>IF(N224="znížená",J224,0)</f>
        <v>0</v>
      </c>
      <c r="BG224" s="101">
        <f>IF(N224="zákl. prenesená",J224,0)</f>
        <v>0</v>
      </c>
      <c r="BH224" s="101">
        <f>IF(N224="zníž. prenesená",J224,0)</f>
        <v>0</v>
      </c>
      <c r="BI224" s="101">
        <f>IF(N224="nulová",J224,0)</f>
        <v>0</v>
      </c>
      <c r="BJ224" s="18" t="s">
        <v>143</v>
      </c>
      <c r="BK224" s="101">
        <f>ROUND(I224*H224,2)</f>
        <v>0</v>
      </c>
      <c r="BL224" s="18" t="s">
        <v>170</v>
      </c>
      <c r="BM224" s="180" t="s">
        <v>1165</v>
      </c>
    </row>
    <row r="225" spans="1:65" s="13" customFormat="1" ht="12">
      <c r="B225" s="181"/>
      <c r="D225" s="182" t="s">
        <v>203</v>
      </c>
      <c r="E225" s="183" t="s">
        <v>1</v>
      </c>
      <c r="F225" s="184" t="s">
        <v>1166</v>
      </c>
      <c r="H225" s="183" t="s">
        <v>1</v>
      </c>
      <c r="I225" s="185"/>
      <c r="L225" s="181"/>
      <c r="M225" s="186"/>
      <c r="N225" s="187"/>
      <c r="O225" s="187"/>
      <c r="P225" s="187"/>
      <c r="Q225" s="187"/>
      <c r="R225" s="187"/>
      <c r="S225" s="187"/>
      <c r="T225" s="188"/>
      <c r="AT225" s="183" t="s">
        <v>203</v>
      </c>
      <c r="AU225" s="183" t="s">
        <v>143</v>
      </c>
      <c r="AV225" s="13" t="s">
        <v>84</v>
      </c>
      <c r="AW225" s="13" t="s">
        <v>30</v>
      </c>
      <c r="AX225" s="13" t="s">
        <v>76</v>
      </c>
      <c r="AY225" s="183" t="s">
        <v>164</v>
      </c>
    </row>
    <row r="226" spans="1:65" s="14" customFormat="1" ht="12">
      <c r="B226" s="189"/>
      <c r="D226" s="182" t="s">
        <v>203</v>
      </c>
      <c r="E226" s="190" t="s">
        <v>1</v>
      </c>
      <c r="F226" s="191" t="s">
        <v>1044</v>
      </c>
      <c r="H226" s="192">
        <v>3805</v>
      </c>
      <c r="I226" s="193"/>
      <c r="L226" s="189"/>
      <c r="M226" s="194"/>
      <c r="N226" s="195"/>
      <c r="O226" s="195"/>
      <c r="P226" s="195"/>
      <c r="Q226" s="195"/>
      <c r="R226" s="195"/>
      <c r="S226" s="195"/>
      <c r="T226" s="196"/>
      <c r="AT226" s="190" t="s">
        <v>203</v>
      </c>
      <c r="AU226" s="190" t="s">
        <v>143</v>
      </c>
      <c r="AV226" s="14" t="s">
        <v>143</v>
      </c>
      <c r="AW226" s="14" t="s">
        <v>30</v>
      </c>
      <c r="AX226" s="14" t="s">
        <v>76</v>
      </c>
      <c r="AY226" s="190" t="s">
        <v>164</v>
      </c>
    </row>
    <row r="227" spans="1:65" s="15" customFormat="1" ht="12">
      <c r="B227" s="197"/>
      <c r="D227" s="182" t="s">
        <v>203</v>
      </c>
      <c r="E227" s="198" t="s">
        <v>1</v>
      </c>
      <c r="F227" s="199" t="s">
        <v>206</v>
      </c>
      <c r="H227" s="200">
        <v>3805</v>
      </c>
      <c r="I227" s="201"/>
      <c r="L227" s="197"/>
      <c r="M227" s="202"/>
      <c r="N227" s="203"/>
      <c r="O227" s="203"/>
      <c r="P227" s="203"/>
      <c r="Q227" s="203"/>
      <c r="R227" s="203"/>
      <c r="S227" s="203"/>
      <c r="T227" s="204"/>
      <c r="AT227" s="198" t="s">
        <v>203</v>
      </c>
      <c r="AU227" s="198" t="s">
        <v>143</v>
      </c>
      <c r="AV227" s="15" t="s">
        <v>170</v>
      </c>
      <c r="AW227" s="15" t="s">
        <v>30</v>
      </c>
      <c r="AX227" s="15" t="s">
        <v>84</v>
      </c>
      <c r="AY227" s="198" t="s">
        <v>164</v>
      </c>
    </row>
    <row r="228" spans="1:65" s="2" customFormat="1" ht="33" customHeight="1">
      <c r="A228" s="35"/>
      <c r="B228" s="136"/>
      <c r="C228" s="168" t="s">
        <v>270</v>
      </c>
      <c r="D228" s="168" t="s">
        <v>166</v>
      </c>
      <c r="E228" s="169" t="s">
        <v>1167</v>
      </c>
      <c r="F228" s="170" t="s">
        <v>1168</v>
      </c>
      <c r="G228" s="171" t="s">
        <v>174</v>
      </c>
      <c r="H228" s="172">
        <v>5282</v>
      </c>
      <c r="I228" s="173"/>
      <c r="J228" s="174">
        <f>ROUND(I228*H228,2)</f>
        <v>0</v>
      </c>
      <c r="K228" s="175"/>
      <c r="L228" s="36"/>
      <c r="M228" s="176" t="s">
        <v>1</v>
      </c>
      <c r="N228" s="177" t="s">
        <v>42</v>
      </c>
      <c r="O228" s="61"/>
      <c r="P228" s="178">
        <f>O228*H228</f>
        <v>0</v>
      </c>
      <c r="Q228" s="178">
        <v>5.6100000000000004E-3</v>
      </c>
      <c r="R228" s="178">
        <f>Q228*H228</f>
        <v>29.632020000000001</v>
      </c>
      <c r="S228" s="178">
        <v>0</v>
      </c>
      <c r="T228" s="179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0" t="s">
        <v>170</v>
      </c>
      <c r="AT228" s="180" t="s">
        <v>166</v>
      </c>
      <c r="AU228" s="180" t="s">
        <v>143</v>
      </c>
      <c r="AY228" s="18" t="s">
        <v>164</v>
      </c>
      <c r="BE228" s="101">
        <f>IF(N228="základná",J228,0)</f>
        <v>0</v>
      </c>
      <c r="BF228" s="101">
        <f>IF(N228="znížená",J228,0)</f>
        <v>0</v>
      </c>
      <c r="BG228" s="101">
        <f>IF(N228="zákl. prenesená",J228,0)</f>
        <v>0</v>
      </c>
      <c r="BH228" s="101">
        <f>IF(N228="zníž. prenesená",J228,0)</f>
        <v>0</v>
      </c>
      <c r="BI228" s="101">
        <f>IF(N228="nulová",J228,0)</f>
        <v>0</v>
      </c>
      <c r="BJ228" s="18" t="s">
        <v>143</v>
      </c>
      <c r="BK228" s="101">
        <f>ROUND(I228*H228,2)</f>
        <v>0</v>
      </c>
      <c r="BL228" s="18" t="s">
        <v>170</v>
      </c>
      <c r="BM228" s="180" t="s">
        <v>1169</v>
      </c>
    </row>
    <row r="229" spans="1:65" s="14" customFormat="1" ht="12">
      <c r="B229" s="189"/>
      <c r="D229" s="182" t="s">
        <v>203</v>
      </c>
      <c r="E229" s="190" t="s">
        <v>1</v>
      </c>
      <c r="F229" s="191" t="s">
        <v>1124</v>
      </c>
      <c r="H229" s="192">
        <v>5282</v>
      </c>
      <c r="I229" s="193"/>
      <c r="L229" s="189"/>
      <c r="M229" s="194"/>
      <c r="N229" s="195"/>
      <c r="O229" s="195"/>
      <c r="P229" s="195"/>
      <c r="Q229" s="195"/>
      <c r="R229" s="195"/>
      <c r="S229" s="195"/>
      <c r="T229" s="196"/>
      <c r="AT229" s="190" t="s">
        <v>203</v>
      </c>
      <c r="AU229" s="190" t="s">
        <v>143</v>
      </c>
      <c r="AV229" s="14" t="s">
        <v>143</v>
      </c>
      <c r="AW229" s="14" t="s">
        <v>30</v>
      </c>
      <c r="AX229" s="14" t="s">
        <v>84</v>
      </c>
      <c r="AY229" s="190" t="s">
        <v>164</v>
      </c>
    </row>
    <row r="230" spans="1:65" s="2" customFormat="1" ht="33" customHeight="1">
      <c r="A230" s="35"/>
      <c r="B230" s="136"/>
      <c r="C230" s="168" t="s">
        <v>286</v>
      </c>
      <c r="D230" s="168" t="s">
        <v>166</v>
      </c>
      <c r="E230" s="169" t="s">
        <v>615</v>
      </c>
      <c r="F230" s="170" t="s">
        <v>616</v>
      </c>
      <c r="G230" s="171" t="s">
        <v>174</v>
      </c>
      <c r="H230" s="172">
        <v>4540</v>
      </c>
      <c r="I230" s="173"/>
      <c r="J230" s="174">
        <f>ROUND(I230*H230,2)</f>
        <v>0</v>
      </c>
      <c r="K230" s="175"/>
      <c r="L230" s="36"/>
      <c r="M230" s="176" t="s">
        <v>1</v>
      </c>
      <c r="N230" s="177" t="s">
        <v>42</v>
      </c>
      <c r="O230" s="61"/>
      <c r="P230" s="178">
        <f>O230*H230</f>
        <v>0</v>
      </c>
      <c r="Q230" s="178">
        <v>3.1E-4</v>
      </c>
      <c r="R230" s="178">
        <f>Q230*H230</f>
        <v>1.4074</v>
      </c>
      <c r="S230" s="178">
        <v>0</v>
      </c>
      <c r="T230" s="17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80" t="s">
        <v>170</v>
      </c>
      <c r="AT230" s="180" t="s">
        <v>166</v>
      </c>
      <c r="AU230" s="180" t="s">
        <v>143</v>
      </c>
      <c r="AY230" s="18" t="s">
        <v>164</v>
      </c>
      <c r="BE230" s="101">
        <f>IF(N230="základná",J230,0)</f>
        <v>0</v>
      </c>
      <c r="BF230" s="101">
        <f>IF(N230="znížená",J230,0)</f>
        <v>0</v>
      </c>
      <c r="BG230" s="101">
        <f>IF(N230="zákl. prenesená",J230,0)</f>
        <v>0</v>
      </c>
      <c r="BH230" s="101">
        <f>IF(N230="zníž. prenesená",J230,0)</f>
        <v>0</v>
      </c>
      <c r="BI230" s="101">
        <f>IF(N230="nulová",J230,0)</f>
        <v>0</v>
      </c>
      <c r="BJ230" s="18" t="s">
        <v>143</v>
      </c>
      <c r="BK230" s="101">
        <f>ROUND(I230*H230,2)</f>
        <v>0</v>
      </c>
      <c r="BL230" s="18" t="s">
        <v>170</v>
      </c>
      <c r="BM230" s="180" t="s">
        <v>1170</v>
      </c>
    </row>
    <row r="231" spans="1:65" s="14" customFormat="1" ht="12">
      <c r="B231" s="189"/>
      <c r="D231" s="182" t="s">
        <v>203</v>
      </c>
      <c r="E231" s="190" t="s">
        <v>1</v>
      </c>
      <c r="F231" s="191" t="s">
        <v>1124</v>
      </c>
      <c r="H231" s="192">
        <v>5282</v>
      </c>
      <c r="I231" s="193"/>
      <c r="L231" s="189"/>
      <c r="M231" s="194"/>
      <c r="N231" s="195"/>
      <c r="O231" s="195"/>
      <c r="P231" s="195"/>
      <c r="Q231" s="195"/>
      <c r="R231" s="195"/>
      <c r="S231" s="195"/>
      <c r="T231" s="196"/>
      <c r="AT231" s="190" t="s">
        <v>203</v>
      </c>
      <c r="AU231" s="190" t="s">
        <v>143</v>
      </c>
      <c r="AV231" s="14" t="s">
        <v>143</v>
      </c>
      <c r="AW231" s="14" t="s">
        <v>30</v>
      </c>
      <c r="AX231" s="14" t="s">
        <v>76</v>
      </c>
      <c r="AY231" s="190" t="s">
        <v>164</v>
      </c>
    </row>
    <row r="232" spans="1:65" s="13" customFormat="1" ht="12">
      <c r="B232" s="181"/>
      <c r="D232" s="182" t="s">
        <v>203</v>
      </c>
      <c r="E232" s="183" t="s">
        <v>1</v>
      </c>
      <c r="F232" s="184" t="s">
        <v>1171</v>
      </c>
      <c r="H232" s="183" t="s">
        <v>1</v>
      </c>
      <c r="I232" s="185"/>
      <c r="L232" s="181"/>
      <c r="M232" s="186"/>
      <c r="N232" s="187"/>
      <c r="O232" s="187"/>
      <c r="P232" s="187"/>
      <c r="Q232" s="187"/>
      <c r="R232" s="187"/>
      <c r="S232" s="187"/>
      <c r="T232" s="188"/>
      <c r="AT232" s="183" t="s">
        <v>203</v>
      </c>
      <c r="AU232" s="183" t="s">
        <v>143</v>
      </c>
      <c r="AV232" s="13" t="s">
        <v>84</v>
      </c>
      <c r="AW232" s="13" t="s">
        <v>30</v>
      </c>
      <c r="AX232" s="13" t="s">
        <v>76</v>
      </c>
      <c r="AY232" s="183" t="s">
        <v>164</v>
      </c>
    </row>
    <row r="233" spans="1:65" s="14" customFormat="1" ht="12">
      <c r="B233" s="189"/>
      <c r="D233" s="182" t="s">
        <v>203</v>
      </c>
      <c r="E233" s="190" t="s">
        <v>1</v>
      </c>
      <c r="F233" s="191" t="s">
        <v>1172</v>
      </c>
      <c r="H233" s="192">
        <v>-742</v>
      </c>
      <c r="I233" s="193"/>
      <c r="L233" s="189"/>
      <c r="M233" s="194"/>
      <c r="N233" s="195"/>
      <c r="O233" s="195"/>
      <c r="P233" s="195"/>
      <c r="Q233" s="195"/>
      <c r="R233" s="195"/>
      <c r="S233" s="195"/>
      <c r="T233" s="196"/>
      <c r="AT233" s="190" t="s">
        <v>203</v>
      </c>
      <c r="AU233" s="190" t="s">
        <v>143</v>
      </c>
      <c r="AV233" s="14" t="s">
        <v>143</v>
      </c>
      <c r="AW233" s="14" t="s">
        <v>30</v>
      </c>
      <c r="AX233" s="14" t="s">
        <v>76</v>
      </c>
      <c r="AY233" s="190" t="s">
        <v>164</v>
      </c>
    </row>
    <row r="234" spans="1:65" s="15" customFormat="1" ht="12">
      <c r="B234" s="197"/>
      <c r="D234" s="182" t="s">
        <v>203</v>
      </c>
      <c r="E234" s="198" t="s">
        <v>1</v>
      </c>
      <c r="F234" s="199" t="s">
        <v>206</v>
      </c>
      <c r="H234" s="200">
        <v>4540</v>
      </c>
      <c r="I234" s="201"/>
      <c r="L234" s="197"/>
      <c r="M234" s="202"/>
      <c r="N234" s="203"/>
      <c r="O234" s="203"/>
      <c r="P234" s="203"/>
      <c r="Q234" s="203"/>
      <c r="R234" s="203"/>
      <c r="S234" s="203"/>
      <c r="T234" s="204"/>
      <c r="AT234" s="198" t="s">
        <v>203</v>
      </c>
      <c r="AU234" s="198" t="s">
        <v>143</v>
      </c>
      <c r="AV234" s="15" t="s">
        <v>170</v>
      </c>
      <c r="AW234" s="15" t="s">
        <v>30</v>
      </c>
      <c r="AX234" s="15" t="s">
        <v>84</v>
      </c>
      <c r="AY234" s="198" t="s">
        <v>164</v>
      </c>
    </row>
    <row r="235" spans="1:65" s="2" customFormat="1" ht="33" customHeight="1">
      <c r="A235" s="35"/>
      <c r="B235" s="136"/>
      <c r="C235" s="168" t="s">
        <v>274</v>
      </c>
      <c r="D235" s="168" t="s">
        <v>166</v>
      </c>
      <c r="E235" s="169" t="s">
        <v>1173</v>
      </c>
      <c r="F235" s="170" t="s">
        <v>1174</v>
      </c>
      <c r="G235" s="171" t="s">
        <v>174</v>
      </c>
      <c r="H235" s="172">
        <v>4540</v>
      </c>
      <c r="I235" s="173"/>
      <c r="J235" s="174">
        <f>ROUND(I235*H235,2)</f>
        <v>0</v>
      </c>
      <c r="K235" s="175"/>
      <c r="L235" s="36"/>
      <c r="M235" s="176" t="s">
        <v>1</v>
      </c>
      <c r="N235" s="177" t="s">
        <v>42</v>
      </c>
      <c r="O235" s="61"/>
      <c r="P235" s="178">
        <f>O235*H235</f>
        <v>0</v>
      </c>
      <c r="Q235" s="178">
        <v>0.10373</v>
      </c>
      <c r="R235" s="178">
        <f>Q235*H235</f>
        <v>470.93420000000003</v>
      </c>
      <c r="S235" s="178">
        <v>0</v>
      </c>
      <c r="T235" s="179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80" t="s">
        <v>170</v>
      </c>
      <c r="AT235" s="180" t="s">
        <v>166</v>
      </c>
      <c r="AU235" s="180" t="s">
        <v>143</v>
      </c>
      <c r="AY235" s="18" t="s">
        <v>164</v>
      </c>
      <c r="BE235" s="101">
        <f>IF(N235="základná",J235,0)</f>
        <v>0</v>
      </c>
      <c r="BF235" s="101">
        <f>IF(N235="znížená",J235,0)</f>
        <v>0</v>
      </c>
      <c r="BG235" s="101">
        <f>IF(N235="zákl. prenesená",J235,0)</f>
        <v>0</v>
      </c>
      <c r="BH235" s="101">
        <f>IF(N235="zníž. prenesená",J235,0)</f>
        <v>0</v>
      </c>
      <c r="BI235" s="101">
        <f>IF(N235="nulová",J235,0)</f>
        <v>0</v>
      </c>
      <c r="BJ235" s="18" t="s">
        <v>143</v>
      </c>
      <c r="BK235" s="101">
        <f>ROUND(I235*H235,2)</f>
        <v>0</v>
      </c>
      <c r="BL235" s="18" t="s">
        <v>170</v>
      </c>
      <c r="BM235" s="180" t="s">
        <v>1175</v>
      </c>
    </row>
    <row r="236" spans="1:65" s="14" customFormat="1" ht="12">
      <c r="B236" s="189"/>
      <c r="D236" s="182" t="s">
        <v>203</v>
      </c>
      <c r="E236" s="190" t="s">
        <v>1</v>
      </c>
      <c r="F236" s="191" t="s">
        <v>1124</v>
      </c>
      <c r="H236" s="192">
        <v>5282</v>
      </c>
      <c r="I236" s="193"/>
      <c r="L236" s="189"/>
      <c r="M236" s="194"/>
      <c r="N236" s="195"/>
      <c r="O236" s="195"/>
      <c r="P236" s="195"/>
      <c r="Q236" s="195"/>
      <c r="R236" s="195"/>
      <c r="S236" s="195"/>
      <c r="T236" s="196"/>
      <c r="AT236" s="190" t="s">
        <v>203</v>
      </c>
      <c r="AU236" s="190" t="s">
        <v>143</v>
      </c>
      <c r="AV236" s="14" t="s">
        <v>143</v>
      </c>
      <c r="AW236" s="14" t="s">
        <v>30</v>
      </c>
      <c r="AX236" s="14" t="s">
        <v>76</v>
      </c>
      <c r="AY236" s="190" t="s">
        <v>164</v>
      </c>
    </row>
    <row r="237" spans="1:65" s="13" customFormat="1" ht="12">
      <c r="B237" s="181"/>
      <c r="D237" s="182" t="s">
        <v>203</v>
      </c>
      <c r="E237" s="183" t="s">
        <v>1</v>
      </c>
      <c r="F237" s="184" t="s">
        <v>1171</v>
      </c>
      <c r="H237" s="183" t="s">
        <v>1</v>
      </c>
      <c r="I237" s="185"/>
      <c r="L237" s="181"/>
      <c r="M237" s="186"/>
      <c r="N237" s="187"/>
      <c r="O237" s="187"/>
      <c r="P237" s="187"/>
      <c r="Q237" s="187"/>
      <c r="R237" s="187"/>
      <c r="S237" s="187"/>
      <c r="T237" s="188"/>
      <c r="AT237" s="183" t="s">
        <v>203</v>
      </c>
      <c r="AU237" s="183" t="s">
        <v>143</v>
      </c>
      <c r="AV237" s="13" t="s">
        <v>84</v>
      </c>
      <c r="AW237" s="13" t="s">
        <v>30</v>
      </c>
      <c r="AX237" s="13" t="s">
        <v>76</v>
      </c>
      <c r="AY237" s="183" t="s">
        <v>164</v>
      </c>
    </row>
    <row r="238" spans="1:65" s="14" customFormat="1" ht="12">
      <c r="B238" s="189"/>
      <c r="D238" s="182" t="s">
        <v>203</v>
      </c>
      <c r="E238" s="190" t="s">
        <v>1</v>
      </c>
      <c r="F238" s="191" t="s">
        <v>1172</v>
      </c>
      <c r="H238" s="192">
        <v>-742</v>
      </c>
      <c r="I238" s="193"/>
      <c r="L238" s="189"/>
      <c r="M238" s="194"/>
      <c r="N238" s="195"/>
      <c r="O238" s="195"/>
      <c r="P238" s="195"/>
      <c r="Q238" s="195"/>
      <c r="R238" s="195"/>
      <c r="S238" s="195"/>
      <c r="T238" s="196"/>
      <c r="AT238" s="190" t="s">
        <v>203</v>
      </c>
      <c r="AU238" s="190" t="s">
        <v>143</v>
      </c>
      <c r="AV238" s="14" t="s">
        <v>143</v>
      </c>
      <c r="AW238" s="14" t="s">
        <v>30</v>
      </c>
      <c r="AX238" s="14" t="s">
        <v>76</v>
      </c>
      <c r="AY238" s="190" t="s">
        <v>164</v>
      </c>
    </row>
    <row r="239" spans="1:65" s="15" customFormat="1" ht="12">
      <c r="B239" s="197"/>
      <c r="D239" s="182" t="s">
        <v>203</v>
      </c>
      <c r="E239" s="198" t="s">
        <v>1</v>
      </c>
      <c r="F239" s="199" t="s">
        <v>206</v>
      </c>
      <c r="H239" s="200">
        <v>4540</v>
      </c>
      <c r="I239" s="201"/>
      <c r="L239" s="197"/>
      <c r="M239" s="202"/>
      <c r="N239" s="203"/>
      <c r="O239" s="203"/>
      <c r="P239" s="203"/>
      <c r="Q239" s="203"/>
      <c r="R239" s="203"/>
      <c r="S239" s="203"/>
      <c r="T239" s="204"/>
      <c r="AT239" s="198" t="s">
        <v>203</v>
      </c>
      <c r="AU239" s="198" t="s">
        <v>143</v>
      </c>
      <c r="AV239" s="15" t="s">
        <v>170</v>
      </c>
      <c r="AW239" s="15" t="s">
        <v>30</v>
      </c>
      <c r="AX239" s="15" t="s">
        <v>84</v>
      </c>
      <c r="AY239" s="198" t="s">
        <v>164</v>
      </c>
    </row>
    <row r="240" spans="1:65" s="2" customFormat="1" ht="33" customHeight="1">
      <c r="A240" s="35"/>
      <c r="B240" s="136"/>
      <c r="C240" s="168" t="s">
        <v>294</v>
      </c>
      <c r="D240" s="168" t="s">
        <v>166</v>
      </c>
      <c r="E240" s="169" t="s">
        <v>619</v>
      </c>
      <c r="F240" s="170" t="s">
        <v>1176</v>
      </c>
      <c r="G240" s="171" t="s">
        <v>174</v>
      </c>
      <c r="H240" s="172">
        <v>5282</v>
      </c>
      <c r="I240" s="173"/>
      <c r="J240" s="174">
        <f>ROUND(I240*H240,2)</f>
        <v>0</v>
      </c>
      <c r="K240" s="175"/>
      <c r="L240" s="36"/>
      <c r="M240" s="176" t="s">
        <v>1</v>
      </c>
      <c r="N240" s="177" t="s">
        <v>42</v>
      </c>
      <c r="O240" s="61"/>
      <c r="P240" s="178">
        <f>O240*H240</f>
        <v>0</v>
      </c>
      <c r="Q240" s="178">
        <v>0.12966</v>
      </c>
      <c r="R240" s="178">
        <f>Q240*H240</f>
        <v>684.86411999999996</v>
      </c>
      <c r="S240" s="178">
        <v>0</v>
      </c>
      <c r="T240" s="179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80" t="s">
        <v>170</v>
      </c>
      <c r="AT240" s="180" t="s">
        <v>166</v>
      </c>
      <c r="AU240" s="180" t="s">
        <v>143</v>
      </c>
      <c r="AY240" s="18" t="s">
        <v>164</v>
      </c>
      <c r="BE240" s="101">
        <f>IF(N240="základná",J240,0)</f>
        <v>0</v>
      </c>
      <c r="BF240" s="101">
        <f>IF(N240="znížená",J240,0)</f>
        <v>0</v>
      </c>
      <c r="BG240" s="101">
        <f>IF(N240="zákl. prenesená",J240,0)</f>
        <v>0</v>
      </c>
      <c r="BH240" s="101">
        <f>IF(N240="zníž. prenesená",J240,0)</f>
        <v>0</v>
      </c>
      <c r="BI240" s="101">
        <f>IF(N240="nulová",J240,0)</f>
        <v>0</v>
      </c>
      <c r="BJ240" s="18" t="s">
        <v>143</v>
      </c>
      <c r="BK240" s="101">
        <f>ROUND(I240*H240,2)</f>
        <v>0</v>
      </c>
      <c r="BL240" s="18" t="s">
        <v>170</v>
      </c>
      <c r="BM240" s="180" t="s">
        <v>1177</v>
      </c>
    </row>
    <row r="241" spans="1:65" s="14" customFormat="1" ht="12">
      <c r="B241" s="189"/>
      <c r="D241" s="182" t="s">
        <v>203</v>
      </c>
      <c r="E241" s="190" t="s">
        <v>1</v>
      </c>
      <c r="F241" s="191" t="s">
        <v>1124</v>
      </c>
      <c r="H241" s="192">
        <v>5282</v>
      </c>
      <c r="I241" s="193"/>
      <c r="L241" s="189"/>
      <c r="M241" s="194"/>
      <c r="N241" s="195"/>
      <c r="O241" s="195"/>
      <c r="P241" s="195"/>
      <c r="Q241" s="195"/>
      <c r="R241" s="195"/>
      <c r="S241" s="195"/>
      <c r="T241" s="196"/>
      <c r="AT241" s="190" t="s">
        <v>203</v>
      </c>
      <c r="AU241" s="190" t="s">
        <v>143</v>
      </c>
      <c r="AV241" s="14" t="s">
        <v>143</v>
      </c>
      <c r="AW241" s="14" t="s">
        <v>30</v>
      </c>
      <c r="AX241" s="14" t="s">
        <v>84</v>
      </c>
      <c r="AY241" s="190" t="s">
        <v>164</v>
      </c>
    </row>
    <row r="242" spans="1:65" s="2" customFormat="1" ht="53" customHeight="1">
      <c r="A242" s="35"/>
      <c r="B242" s="136"/>
      <c r="C242" s="168" t="s">
        <v>282</v>
      </c>
      <c r="D242" s="168" t="s">
        <v>166</v>
      </c>
      <c r="E242" s="169" t="s">
        <v>1178</v>
      </c>
      <c r="F242" s="299" t="s">
        <v>1787</v>
      </c>
      <c r="G242" s="171" t="s">
        <v>174</v>
      </c>
      <c r="H242" s="172">
        <v>1420</v>
      </c>
      <c r="I242" s="173"/>
      <c r="J242" s="174">
        <f>ROUND(I242*H242,2)</f>
        <v>0</v>
      </c>
      <c r="K242" s="175"/>
      <c r="L242" s="304"/>
      <c r="M242" s="176" t="s">
        <v>1</v>
      </c>
      <c r="N242" s="177" t="s">
        <v>42</v>
      </c>
      <c r="O242" s="61"/>
      <c r="P242" s="178">
        <f>O242*H242</f>
        <v>0</v>
      </c>
      <c r="Q242" s="178">
        <v>0.41063</v>
      </c>
      <c r="R242" s="178">
        <f>Q242*H242</f>
        <v>583.09460000000001</v>
      </c>
      <c r="S242" s="178">
        <v>0</v>
      </c>
      <c r="T242" s="179">
        <f>S242*H242</f>
        <v>0</v>
      </c>
      <c r="U242" s="35"/>
      <c r="V242" s="35"/>
      <c r="W242" s="244"/>
      <c r="X242" s="35"/>
      <c r="Y242" s="35"/>
      <c r="Z242" s="35"/>
      <c r="AA242" s="35"/>
      <c r="AB242" s="35"/>
      <c r="AC242" s="35"/>
      <c r="AD242" s="35"/>
      <c r="AE242" s="35"/>
      <c r="AR242" s="180" t="s">
        <v>170</v>
      </c>
      <c r="AT242" s="180" t="s">
        <v>166</v>
      </c>
      <c r="AU242" s="180" t="s">
        <v>143</v>
      </c>
      <c r="AY242" s="18" t="s">
        <v>164</v>
      </c>
      <c r="BE242" s="101">
        <f>IF(N242="základná",J242,0)</f>
        <v>0</v>
      </c>
      <c r="BF242" s="101">
        <f>IF(N242="znížená",J242,0)</f>
        <v>0</v>
      </c>
      <c r="BG242" s="101">
        <f>IF(N242="zákl. prenesená",J242,0)</f>
        <v>0</v>
      </c>
      <c r="BH242" s="101">
        <f>IF(N242="zníž. prenesená",J242,0)</f>
        <v>0</v>
      </c>
      <c r="BI242" s="101">
        <f>IF(N242="nulová",J242,0)</f>
        <v>0</v>
      </c>
      <c r="BJ242" s="18" t="s">
        <v>143</v>
      </c>
      <c r="BK242" s="101">
        <f>ROUND(I242*H242,2)</f>
        <v>0</v>
      </c>
      <c r="BL242" s="18" t="s">
        <v>170</v>
      </c>
      <c r="BM242" s="180" t="s">
        <v>1179</v>
      </c>
    </row>
    <row r="243" spans="1:65" s="2" customFormat="1" ht="38" customHeight="1">
      <c r="A243" s="244"/>
      <c r="B243" s="136"/>
      <c r="C243" s="168"/>
      <c r="D243" s="168" t="s">
        <v>166</v>
      </c>
      <c r="E243" s="169" t="s">
        <v>1786</v>
      </c>
      <c r="F243" s="299" t="s">
        <v>1788</v>
      </c>
      <c r="G243" s="171" t="s">
        <v>174</v>
      </c>
      <c r="H243" s="172">
        <v>1420</v>
      </c>
      <c r="I243" s="173"/>
      <c r="J243" s="174">
        <f>ROUND(I243*H243,2)</f>
        <v>0</v>
      </c>
      <c r="K243" s="303"/>
      <c r="L243" s="36"/>
      <c r="M243" s="176"/>
      <c r="N243" s="177"/>
      <c r="O243" s="61"/>
      <c r="P243" s="178"/>
      <c r="Q243" s="178"/>
      <c r="R243" s="178"/>
      <c r="S243" s="178"/>
      <c r="T243" s="179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R243" s="180"/>
      <c r="AT243" s="180"/>
      <c r="AU243" s="180"/>
      <c r="AY243" s="18"/>
      <c r="BE243" s="101"/>
      <c r="BF243" s="101"/>
      <c r="BG243" s="101"/>
      <c r="BH243" s="101"/>
      <c r="BI243" s="101"/>
      <c r="BJ243" s="18"/>
      <c r="BK243" s="101"/>
      <c r="BL243" s="18"/>
      <c r="BM243" s="180"/>
    </row>
    <row r="244" spans="1:65" s="13" customFormat="1" ht="12">
      <c r="B244" s="181"/>
      <c r="D244" s="182" t="s">
        <v>203</v>
      </c>
      <c r="E244" s="183" t="s">
        <v>1</v>
      </c>
      <c r="F244" s="184" t="s">
        <v>1785</v>
      </c>
      <c r="H244" s="183" t="s">
        <v>1</v>
      </c>
      <c r="I244" s="185"/>
      <c r="L244" s="181"/>
      <c r="M244" s="186"/>
      <c r="N244" s="187"/>
      <c r="O244" s="187"/>
      <c r="P244" s="187"/>
      <c r="Q244" s="187"/>
      <c r="R244" s="187"/>
      <c r="S244" s="187"/>
      <c r="T244" s="188"/>
      <c r="AT244" s="183" t="s">
        <v>203</v>
      </c>
      <c r="AU244" s="183" t="s">
        <v>143</v>
      </c>
      <c r="AV244" s="13" t="s">
        <v>84</v>
      </c>
      <c r="AW244" s="13" t="s">
        <v>30</v>
      </c>
      <c r="AX244" s="13" t="s">
        <v>76</v>
      </c>
      <c r="AY244" s="183" t="s">
        <v>164</v>
      </c>
    </row>
    <row r="245" spans="1:65" s="14" customFormat="1" ht="16">
      <c r="B245" s="189"/>
      <c r="D245" s="182" t="s">
        <v>203</v>
      </c>
      <c r="E245" s="190" t="s">
        <v>1</v>
      </c>
      <c r="F245" s="191" t="s">
        <v>1181</v>
      </c>
      <c r="H245" s="192">
        <v>1420</v>
      </c>
      <c r="I245" s="193"/>
      <c r="L245" s="189"/>
      <c r="M245" s="194"/>
      <c r="N245" s="195"/>
      <c r="O245" s="195"/>
      <c r="P245" s="195"/>
      <c r="Q245" s="195"/>
      <c r="R245" s="195"/>
      <c r="S245" s="195"/>
      <c r="T245" s="196"/>
      <c r="W245" s="304"/>
      <c r="AT245" s="190" t="s">
        <v>203</v>
      </c>
      <c r="AU245" s="190" t="s">
        <v>143</v>
      </c>
      <c r="AV245" s="14" t="s">
        <v>143</v>
      </c>
      <c r="AW245" s="14" t="s">
        <v>30</v>
      </c>
      <c r="AX245" s="14" t="s">
        <v>76</v>
      </c>
      <c r="AY245" s="190" t="s">
        <v>164</v>
      </c>
    </row>
    <row r="246" spans="1:65" s="15" customFormat="1" ht="12">
      <c r="B246" s="197"/>
      <c r="D246" s="182" t="s">
        <v>203</v>
      </c>
      <c r="E246" s="198" t="s">
        <v>1</v>
      </c>
      <c r="F246" s="199" t="s">
        <v>206</v>
      </c>
      <c r="H246" s="200">
        <v>1420</v>
      </c>
      <c r="I246" s="201"/>
      <c r="L246" s="197"/>
      <c r="M246" s="202"/>
      <c r="N246" s="203"/>
      <c r="O246" s="203"/>
      <c r="P246" s="203"/>
      <c r="Q246" s="203"/>
      <c r="R246" s="203"/>
      <c r="S246" s="203"/>
      <c r="T246" s="204"/>
      <c r="AT246" s="198" t="s">
        <v>203</v>
      </c>
      <c r="AU246" s="198" t="s">
        <v>143</v>
      </c>
      <c r="AV246" s="15" t="s">
        <v>170</v>
      </c>
      <c r="AW246" s="15" t="s">
        <v>30</v>
      </c>
      <c r="AX246" s="15" t="s">
        <v>84</v>
      </c>
      <c r="AY246" s="198" t="s">
        <v>164</v>
      </c>
    </row>
    <row r="247" spans="1:65" s="2" customFormat="1" ht="33" customHeight="1">
      <c r="A247" s="35"/>
      <c r="B247" s="136"/>
      <c r="C247" s="168" t="s">
        <v>302</v>
      </c>
      <c r="D247" s="168" t="s">
        <v>166</v>
      </c>
      <c r="E247" s="169" t="s">
        <v>1182</v>
      </c>
      <c r="F247" s="170" t="s">
        <v>1183</v>
      </c>
      <c r="G247" s="171" t="s">
        <v>174</v>
      </c>
      <c r="H247" s="172">
        <v>952</v>
      </c>
      <c r="I247" s="173"/>
      <c r="J247" s="174">
        <f>ROUND(I247*H247,2)</f>
        <v>0</v>
      </c>
      <c r="K247" s="175"/>
      <c r="L247" s="36"/>
      <c r="M247" s="176" t="s">
        <v>1</v>
      </c>
      <c r="N247" s="177" t="s">
        <v>42</v>
      </c>
      <c r="O247" s="61"/>
      <c r="P247" s="178">
        <f>O247*H247</f>
        <v>0</v>
      </c>
      <c r="Q247" s="178">
        <v>0.41063</v>
      </c>
      <c r="R247" s="178">
        <f>Q247*H247</f>
        <v>390.91976</v>
      </c>
      <c r="S247" s="178">
        <v>0</v>
      </c>
      <c r="T247" s="17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0" t="s">
        <v>170</v>
      </c>
      <c r="AT247" s="180" t="s">
        <v>166</v>
      </c>
      <c r="AU247" s="180" t="s">
        <v>143</v>
      </c>
      <c r="AY247" s="18" t="s">
        <v>164</v>
      </c>
      <c r="BE247" s="101">
        <f>IF(N247="základná",J247,0)</f>
        <v>0</v>
      </c>
      <c r="BF247" s="101">
        <f>IF(N247="znížená",J247,0)</f>
        <v>0</v>
      </c>
      <c r="BG247" s="101">
        <f>IF(N247="zákl. prenesená",J247,0)</f>
        <v>0</v>
      </c>
      <c r="BH247" s="101">
        <f>IF(N247="zníž. prenesená",J247,0)</f>
        <v>0</v>
      </c>
      <c r="BI247" s="101">
        <f>IF(N247="nulová",J247,0)</f>
        <v>0</v>
      </c>
      <c r="BJ247" s="18" t="s">
        <v>143</v>
      </c>
      <c r="BK247" s="101">
        <f>ROUND(I247*H247,2)</f>
        <v>0</v>
      </c>
      <c r="BL247" s="18" t="s">
        <v>170</v>
      </c>
      <c r="BM247" s="180" t="s">
        <v>1184</v>
      </c>
    </row>
    <row r="248" spans="1:65" s="13" customFormat="1" ht="12">
      <c r="B248" s="181"/>
      <c r="D248" s="182" t="s">
        <v>203</v>
      </c>
      <c r="E248" s="183" t="s">
        <v>1</v>
      </c>
      <c r="F248" s="184" t="s">
        <v>1180</v>
      </c>
      <c r="H248" s="183" t="s">
        <v>1</v>
      </c>
      <c r="I248" s="185"/>
      <c r="L248" s="181"/>
      <c r="M248" s="186"/>
      <c r="N248" s="187"/>
      <c r="O248" s="187"/>
      <c r="P248" s="187"/>
      <c r="Q248" s="187"/>
      <c r="R248" s="187"/>
      <c r="S248" s="187"/>
      <c r="T248" s="188"/>
      <c r="AT248" s="183" t="s">
        <v>203</v>
      </c>
      <c r="AU248" s="183" t="s">
        <v>143</v>
      </c>
      <c r="AV248" s="13" t="s">
        <v>84</v>
      </c>
      <c r="AW248" s="13" t="s">
        <v>30</v>
      </c>
      <c r="AX248" s="13" t="s">
        <v>76</v>
      </c>
      <c r="AY248" s="183" t="s">
        <v>164</v>
      </c>
    </row>
    <row r="249" spans="1:65" s="14" customFormat="1" ht="12">
      <c r="B249" s="189"/>
      <c r="D249" s="182" t="s">
        <v>203</v>
      </c>
      <c r="E249" s="190" t="s">
        <v>1</v>
      </c>
      <c r="F249" s="191" t="s">
        <v>1185</v>
      </c>
      <c r="H249" s="192">
        <v>790</v>
      </c>
      <c r="I249" s="193"/>
      <c r="L249" s="189"/>
      <c r="M249" s="194"/>
      <c r="N249" s="195"/>
      <c r="O249" s="195"/>
      <c r="P249" s="195"/>
      <c r="Q249" s="195"/>
      <c r="R249" s="195"/>
      <c r="S249" s="195"/>
      <c r="T249" s="196"/>
      <c r="AT249" s="190" t="s">
        <v>203</v>
      </c>
      <c r="AU249" s="190" t="s">
        <v>143</v>
      </c>
      <c r="AV249" s="14" t="s">
        <v>143</v>
      </c>
      <c r="AW249" s="14" t="s">
        <v>30</v>
      </c>
      <c r="AX249" s="14" t="s">
        <v>76</v>
      </c>
      <c r="AY249" s="190" t="s">
        <v>164</v>
      </c>
    </row>
    <row r="250" spans="1:65" s="13" customFormat="1" ht="12">
      <c r="B250" s="181"/>
      <c r="D250" s="182" t="s">
        <v>203</v>
      </c>
      <c r="E250" s="183" t="s">
        <v>1</v>
      </c>
      <c r="F250" s="184" t="s">
        <v>1186</v>
      </c>
      <c r="H250" s="183" t="s">
        <v>1</v>
      </c>
      <c r="I250" s="185"/>
      <c r="L250" s="181"/>
      <c r="M250" s="186"/>
      <c r="N250" s="187"/>
      <c r="O250" s="187"/>
      <c r="P250" s="187"/>
      <c r="Q250" s="187"/>
      <c r="R250" s="187"/>
      <c r="S250" s="187"/>
      <c r="T250" s="188"/>
      <c r="AT250" s="183" t="s">
        <v>203</v>
      </c>
      <c r="AU250" s="183" t="s">
        <v>143</v>
      </c>
      <c r="AV250" s="13" t="s">
        <v>84</v>
      </c>
      <c r="AW250" s="13" t="s">
        <v>30</v>
      </c>
      <c r="AX250" s="13" t="s">
        <v>76</v>
      </c>
      <c r="AY250" s="183" t="s">
        <v>164</v>
      </c>
    </row>
    <row r="251" spans="1:65" s="14" customFormat="1" ht="12">
      <c r="B251" s="189"/>
      <c r="D251" s="182" t="s">
        <v>203</v>
      </c>
      <c r="E251" s="190" t="s">
        <v>1</v>
      </c>
      <c r="F251" s="191" t="s">
        <v>829</v>
      </c>
      <c r="H251" s="192">
        <v>162</v>
      </c>
      <c r="I251" s="193"/>
      <c r="L251" s="189"/>
      <c r="M251" s="194"/>
      <c r="N251" s="195"/>
      <c r="O251" s="195"/>
      <c r="P251" s="195"/>
      <c r="Q251" s="195"/>
      <c r="R251" s="195"/>
      <c r="S251" s="195"/>
      <c r="T251" s="196"/>
      <c r="AT251" s="190" t="s">
        <v>203</v>
      </c>
      <c r="AU251" s="190" t="s">
        <v>143</v>
      </c>
      <c r="AV251" s="14" t="s">
        <v>143</v>
      </c>
      <c r="AW251" s="14" t="s">
        <v>30</v>
      </c>
      <c r="AX251" s="14" t="s">
        <v>76</v>
      </c>
      <c r="AY251" s="190" t="s">
        <v>164</v>
      </c>
    </row>
    <row r="252" spans="1:65" s="15" customFormat="1" ht="12">
      <c r="B252" s="197"/>
      <c r="D252" s="182" t="s">
        <v>203</v>
      </c>
      <c r="E252" s="198" t="s">
        <v>1</v>
      </c>
      <c r="F252" s="199" t="s">
        <v>206</v>
      </c>
      <c r="H252" s="200">
        <v>952</v>
      </c>
      <c r="I252" s="201"/>
      <c r="L252" s="197"/>
      <c r="M252" s="202"/>
      <c r="N252" s="203"/>
      <c r="O252" s="203"/>
      <c r="P252" s="203"/>
      <c r="Q252" s="203"/>
      <c r="R252" s="203"/>
      <c r="S252" s="203"/>
      <c r="T252" s="204"/>
      <c r="AT252" s="198" t="s">
        <v>203</v>
      </c>
      <c r="AU252" s="198" t="s">
        <v>143</v>
      </c>
      <c r="AV252" s="15" t="s">
        <v>170</v>
      </c>
      <c r="AW252" s="15" t="s">
        <v>30</v>
      </c>
      <c r="AX252" s="15" t="s">
        <v>84</v>
      </c>
      <c r="AY252" s="198" t="s">
        <v>164</v>
      </c>
    </row>
    <row r="253" spans="1:65" s="2" customFormat="1" ht="33" customHeight="1">
      <c r="A253" s="35"/>
      <c r="B253" s="136"/>
      <c r="C253" s="168" t="s">
        <v>285</v>
      </c>
      <c r="D253" s="168" t="s">
        <v>166</v>
      </c>
      <c r="E253" s="169" t="s">
        <v>1187</v>
      </c>
      <c r="F253" s="170" t="s">
        <v>1188</v>
      </c>
      <c r="G253" s="171" t="s">
        <v>174</v>
      </c>
      <c r="H253" s="172">
        <v>2112</v>
      </c>
      <c r="I253" s="173"/>
      <c r="J253" s="174">
        <f>ROUND(I253*H253,2)</f>
        <v>0</v>
      </c>
      <c r="K253" s="175"/>
      <c r="L253" s="36"/>
      <c r="M253" s="176" t="s">
        <v>1</v>
      </c>
      <c r="N253" s="177" t="s">
        <v>42</v>
      </c>
      <c r="O253" s="61"/>
      <c r="P253" s="178">
        <f>O253*H253</f>
        <v>0</v>
      </c>
      <c r="Q253" s="178">
        <v>0.41063</v>
      </c>
      <c r="R253" s="178">
        <f>Q253*H253</f>
        <v>867.25055999999995</v>
      </c>
      <c r="S253" s="178">
        <v>0</v>
      </c>
      <c r="T253" s="17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80" t="s">
        <v>170</v>
      </c>
      <c r="AT253" s="180" t="s">
        <v>166</v>
      </c>
      <c r="AU253" s="180" t="s">
        <v>143</v>
      </c>
      <c r="AY253" s="18" t="s">
        <v>164</v>
      </c>
      <c r="BE253" s="101">
        <f>IF(N253="základná",J253,0)</f>
        <v>0</v>
      </c>
      <c r="BF253" s="101">
        <f>IF(N253="znížená",J253,0)</f>
        <v>0</v>
      </c>
      <c r="BG253" s="101">
        <f>IF(N253="zákl. prenesená",J253,0)</f>
        <v>0</v>
      </c>
      <c r="BH253" s="101">
        <f>IF(N253="zníž. prenesená",J253,0)</f>
        <v>0</v>
      </c>
      <c r="BI253" s="101">
        <f>IF(N253="nulová",J253,0)</f>
        <v>0</v>
      </c>
      <c r="BJ253" s="18" t="s">
        <v>143</v>
      </c>
      <c r="BK253" s="101">
        <f>ROUND(I253*H253,2)</f>
        <v>0</v>
      </c>
      <c r="BL253" s="18" t="s">
        <v>170</v>
      </c>
      <c r="BM253" s="180" t="s">
        <v>1189</v>
      </c>
    </row>
    <row r="254" spans="1:65" s="13" customFormat="1" ht="12">
      <c r="B254" s="181"/>
      <c r="D254" s="182" t="s">
        <v>203</v>
      </c>
      <c r="E254" s="183" t="s">
        <v>1</v>
      </c>
      <c r="F254" s="184" t="s">
        <v>1180</v>
      </c>
      <c r="H254" s="183" t="s">
        <v>1</v>
      </c>
      <c r="I254" s="185"/>
      <c r="L254" s="181"/>
      <c r="M254" s="186"/>
      <c r="N254" s="187"/>
      <c r="O254" s="187"/>
      <c r="P254" s="187"/>
      <c r="Q254" s="187"/>
      <c r="R254" s="187"/>
      <c r="S254" s="187"/>
      <c r="T254" s="188"/>
      <c r="AT254" s="183" t="s">
        <v>203</v>
      </c>
      <c r="AU254" s="183" t="s">
        <v>143</v>
      </c>
      <c r="AV254" s="13" t="s">
        <v>84</v>
      </c>
      <c r="AW254" s="13" t="s">
        <v>30</v>
      </c>
      <c r="AX254" s="13" t="s">
        <v>76</v>
      </c>
      <c r="AY254" s="183" t="s">
        <v>164</v>
      </c>
    </row>
    <row r="255" spans="1:65" s="14" customFormat="1" ht="12">
      <c r="B255" s="189"/>
      <c r="D255" s="182" t="s">
        <v>203</v>
      </c>
      <c r="E255" s="190" t="s">
        <v>1</v>
      </c>
      <c r="F255" s="191" t="s">
        <v>1190</v>
      </c>
      <c r="H255" s="192">
        <v>1595</v>
      </c>
      <c r="I255" s="193"/>
      <c r="L255" s="189"/>
      <c r="M255" s="194"/>
      <c r="N255" s="195"/>
      <c r="O255" s="195"/>
      <c r="P255" s="195"/>
      <c r="Q255" s="195"/>
      <c r="R255" s="195"/>
      <c r="S255" s="195"/>
      <c r="T255" s="196"/>
      <c r="AT255" s="190" t="s">
        <v>203</v>
      </c>
      <c r="AU255" s="190" t="s">
        <v>143</v>
      </c>
      <c r="AV255" s="14" t="s">
        <v>143</v>
      </c>
      <c r="AW255" s="14" t="s">
        <v>30</v>
      </c>
      <c r="AX255" s="14" t="s">
        <v>76</v>
      </c>
      <c r="AY255" s="190" t="s">
        <v>164</v>
      </c>
    </row>
    <row r="256" spans="1:65" s="13" customFormat="1" ht="12">
      <c r="B256" s="181"/>
      <c r="D256" s="182" t="s">
        <v>203</v>
      </c>
      <c r="E256" s="183" t="s">
        <v>1</v>
      </c>
      <c r="F256" s="184" t="s">
        <v>1186</v>
      </c>
      <c r="H256" s="183" t="s">
        <v>1</v>
      </c>
      <c r="I256" s="185"/>
      <c r="L256" s="181"/>
      <c r="M256" s="186"/>
      <c r="N256" s="187"/>
      <c r="O256" s="187"/>
      <c r="P256" s="187"/>
      <c r="Q256" s="187"/>
      <c r="R256" s="187"/>
      <c r="S256" s="187"/>
      <c r="T256" s="188"/>
      <c r="AT256" s="183" t="s">
        <v>203</v>
      </c>
      <c r="AU256" s="183" t="s">
        <v>143</v>
      </c>
      <c r="AV256" s="13" t="s">
        <v>84</v>
      </c>
      <c r="AW256" s="13" t="s">
        <v>30</v>
      </c>
      <c r="AX256" s="13" t="s">
        <v>76</v>
      </c>
      <c r="AY256" s="183" t="s">
        <v>164</v>
      </c>
    </row>
    <row r="257" spans="1:65" s="14" customFormat="1" ht="12">
      <c r="B257" s="189"/>
      <c r="D257" s="182" t="s">
        <v>203</v>
      </c>
      <c r="E257" s="190" t="s">
        <v>1</v>
      </c>
      <c r="F257" s="191" t="s">
        <v>1191</v>
      </c>
      <c r="H257" s="192">
        <v>517</v>
      </c>
      <c r="I257" s="193"/>
      <c r="L257" s="189"/>
      <c r="M257" s="194"/>
      <c r="N257" s="195"/>
      <c r="O257" s="195"/>
      <c r="P257" s="195"/>
      <c r="Q257" s="195"/>
      <c r="R257" s="195"/>
      <c r="S257" s="195"/>
      <c r="T257" s="196"/>
      <c r="AT257" s="190" t="s">
        <v>203</v>
      </c>
      <c r="AU257" s="190" t="s">
        <v>143</v>
      </c>
      <c r="AV257" s="14" t="s">
        <v>143</v>
      </c>
      <c r="AW257" s="14" t="s">
        <v>30</v>
      </c>
      <c r="AX257" s="14" t="s">
        <v>76</v>
      </c>
      <c r="AY257" s="190" t="s">
        <v>164</v>
      </c>
    </row>
    <row r="258" spans="1:65" s="15" customFormat="1" ht="12">
      <c r="B258" s="197"/>
      <c r="D258" s="182" t="s">
        <v>203</v>
      </c>
      <c r="E258" s="198" t="s">
        <v>1</v>
      </c>
      <c r="F258" s="199" t="s">
        <v>206</v>
      </c>
      <c r="H258" s="200">
        <v>2112</v>
      </c>
      <c r="I258" s="201"/>
      <c r="L258" s="197"/>
      <c r="M258" s="202"/>
      <c r="N258" s="203"/>
      <c r="O258" s="203"/>
      <c r="P258" s="203"/>
      <c r="Q258" s="203"/>
      <c r="R258" s="203"/>
      <c r="S258" s="203"/>
      <c r="T258" s="204"/>
      <c r="AT258" s="198" t="s">
        <v>203</v>
      </c>
      <c r="AU258" s="198" t="s">
        <v>143</v>
      </c>
      <c r="AV258" s="15" t="s">
        <v>170</v>
      </c>
      <c r="AW258" s="15" t="s">
        <v>30</v>
      </c>
      <c r="AX258" s="15" t="s">
        <v>84</v>
      </c>
      <c r="AY258" s="198" t="s">
        <v>164</v>
      </c>
    </row>
    <row r="259" spans="1:65" s="2" customFormat="1" ht="33" customHeight="1">
      <c r="A259" s="35"/>
      <c r="B259" s="136"/>
      <c r="C259" s="168" t="s">
        <v>309</v>
      </c>
      <c r="D259" s="168" t="s">
        <v>166</v>
      </c>
      <c r="E259" s="169" t="s">
        <v>1192</v>
      </c>
      <c r="F259" s="170" t="s">
        <v>1193</v>
      </c>
      <c r="G259" s="171" t="s">
        <v>174</v>
      </c>
      <c r="H259" s="172">
        <v>378</v>
      </c>
      <c r="I259" s="173"/>
      <c r="J259" s="174">
        <f>ROUND(I259*H259,2)</f>
        <v>0</v>
      </c>
      <c r="K259" s="175"/>
      <c r="L259" s="36"/>
      <c r="M259" s="176" t="s">
        <v>1</v>
      </c>
      <c r="N259" s="177" t="s">
        <v>42</v>
      </c>
      <c r="O259" s="61"/>
      <c r="P259" s="178">
        <f>O259*H259</f>
        <v>0</v>
      </c>
      <c r="Q259" s="178">
        <v>0.41063</v>
      </c>
      <c r="R259" s="178">
        <f>Q259*H259</f>
        <v>155.21814000000001</v>
      </c>
      <c r="S259" s="178">
        <v>0</v>
      </c>
      <c r="T259" s="179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80" t="s">
        <v>170</v>
      </c>
      <c r="AT259" s="180" t="s">
        <v>166</v>
      </c>
      <c r="AU259" s="180" t="s">
        <v>143</v>
      </c>
      <c r="AY259" s="18" t="s">
        <v>164</v>
      </c>
      <c r="BE259" s="101">
        <f>IF(N259="základná",J259,0)</f>
        <v>0</v>
      </c>
      <c r="BF259" s="101">
        <f>IF(N259="znížená",J259,0)</f>
        <v>0</v>
      </c>
      <c r="BG259" s="101">
        <f>IF(N259="zákl. prenesená",J259,0)</f>
        <v>0</v>
      </c>
      <c r="BH259" s="101">
        <f>IF(N259="zníž. prenesená",J259,0)</f>
        <v>0</v>
      </c>
      <c r="BI259" s="101">
        <f>IF(N259="nulová",J259,0)</f>
        <v>0</v>
      </c>
      <c r="BJ259" s="18" t="s">
        <v>143</v>
      </c>
      <c r="BK259" s="101">
        <f>ROUND(I259*H259,2)</f>
        <v>0</v>
      </c>
      <c r="BL259" s="18" t="s">
        <v>170</v>
      </c>
      <c r="BM259" s="180" t="s">
        <v>1194</v>
      </c>
    </row>
    <row r="260" spans="1:65" s="13" customFormat="1" ht="12">
      <c r="B260" s="181"/>
      <c r="D260" s="182" t="s">
        <v>203</v>
      </c>
      <c r="E260" s="183" t="s">
        <v>1</v>
      </c>
      <c r="F260" s="184" t="s">
        <v>1186</v>
      </c>
      <c r="H260" s="183" t="s">
        <v>1</v>
      </c>
      <c r="I260" s="185"/>
      <c r="L260" s="181"/>
      <c r="M260" s="186"/>
      <c r="N260" s="187"/>
      <c r="O260" s="187"/>
      <c r="P260" s="187"/>
      <c r="Q260" s="187"/>
      <c r="R260" s="187"/>
      <c r="S260" s="187"/>
      <c r="T260" s="188"/>
      <c r="AT260" s="183" t="s">
        <v>203</v>
      </c>
      <c r="AU260" s="183" t="s">
        <v>143</v>
      </c>
      <c r="AV260" s="13" t="s">
        <v>84</v>
      </c>
      <c r="AW260" s="13" t="s">
        <v>30</v>
      </c>
      <c r="AX260" s="13" t="s">
        <v>76</v>
      </c>
      <c r="AY260" s="183" t="s">
        <v>164</v>
      </c>
    </row>
    <row r="261" spans="1:65" s="14" customFormat="1" ht="12">
      <c r="B261" s="189"/>
      <c r="D261" s="182" t="s">
        <v>203</v>
      </c>
      <c r="E261" s="190" t="s">
        <v>1</v>
      </c>
      <c r="F261" s="191" t="s">
        <v>1195</v>
      </c>
      <c r="H261" s="192">
        <v>378</v>
      </c>
      <c r="I261" s="193"/>
      <c r="L261" s="189"/>
      <c r="M261" s="194"/>
      <c r="N261" s="195"/>
      <c r="O261" s="195"/>
      <c r="P261" s="195"/>
      <c r="Q261" s="195"/>
      <c r="R261" s="195"/>
      <c r="S261" s="195"/>
      <c r="T261" s="196"/>
      <c r="AT261" s="190" t="s">
        <v>203</v>
      </c>
      <c r="AU261" s="190" t="s">
        <v>143</v>
      </c>
      <c r="AV261" s="14" t="s">
        <v>143</v>
      </c>
      <c r="AW261" s="14" t="s">
        <v>30</v>
      </c>
      <c r="AX261" s="14" t="s">
        <v>76</v>
      </c>
      <c r="AY261" s="190" t="s">
        <v>164</v>
      </c>
    </row>
    <row r="262" spans="1:65" s="15" customFormat="1" ht="12">
      <c r="B262" s="197"/>
      <c r="D262" s="182" t="s">
        <v>203</v>
      </c>
      <c r="E262" s="198" t="s">
        <v>1</v>
      </c>
      <c r="F262" s="199" t="s">
        <v>206</v>
      </c>
      <c r="H262" s="200">
        <v>378</v>
      </c>
      <c r="I262" s="201"/>
      <c r="L262" s="197"/>
      <c r="M262" s="202"/>
      <c r="N262" s="203"/>
      <c r="O262" s="203"/>
      <c r="P262" s="203"/>
      <c r="Q262" s="203"/>
      <c r="R262" s="203"/>
      <c r="S262" s="203"/>
      <c r="T262" s="204"/>
      <c r="AT262" s="198" t="s">
        <v>203</v>
      </c>
      <c r="AU262" s="198" t="s">
        <v>143</v>
      </c>
      <c r="AV262" s="15" t="s">
        <v>170</v>
      </c>
      <c r="AW262" s="15" t="s">
        <v>30</v>
      </c>
      <c r="AX262" s="15" t="s">
        <v>84</v>
      </c>
      <c r="AY262" s="198" t="s">
        <v>164</v>
      </c>
    </row>
    <row r="263" spans="1:65" s="2" customFormat="1" ht="33" customHeight="1">
      <c r="A263" s="35"/>
      <c r="B263" s="136"/>
      <c r="C263" s="168" t="s">
        <v>289</v>
      </c>
      <c r="D263" s="168" t="s">
        <v>166</v>
      </c>
      <c r="E263" s="169" t="s">
        <v>1196</v>
      </c>
      <c r="F263" s="170" t="s">
        <v>1197</v>
      </c>
      <c r="G263" s="171" t="s">
        <v>174</v>
      </c>
      <c r="H263" s="172">
        <v>258</v>
      </c>
      <c r="I263" s="173"/>
      <c r="J263" s="174">
        <f>ROUND(I263*H263,2)</f>
        <v>0</v>
      </c>
      <c r="K263" s="175"/>
      <c r="L263" s="36"/>
      <c r="M263" s="176" t="s">
        <v>1</v>
      </c>
      <c r="N263" s="177" t="s">
        <v>42</v>
      </c>
      <c r="O263" s="61"/>
      <c r="P263" s="178">
        <f>O263*H263</f>
        <v>0</v>
      </c>
      <c r="Q263" s="178">
        <v>0.41063</v>
      </c>
      <c r="R263" s="178">
        <f>Q263*H263</f>
        <v>105.94253999999999</v>
      </c>
      <c r="S263" s="178">
        <v>0</v>
      </c>
      <c r="T263" s="17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80" t="s">
        <v>170</v>
      </c>
      <c r="AT263" s="180" t="s">
        <v>166</v>
      </c>
      <c r="AU263" s="180" t="s">
        <v>143</v>
      </c>
      <c r="AY263" s="18" t="s">
        <v>164</v>
      </c>
      <c r="BE263" s="101">
        <f>IF(N263="základná",J263,0)</f>
        <v>0</v>
      </c>
      <c r="BF263" s="101">
        <f>IF(N263="znížená",J263,0)</f>
        <v>0</v>
      </c>
      <c r="BG263" s="101">
        <f>IF(N263="zákl. prenesená",J263,0)</f>
        <v>0</v>
      </c>
      <c r="BH263" s="101">
        <f>IF(N263="zníž. prenesená",J263,0)</f>
        <v>0</v>
      </c>
      <c r="BI263" s="101">
        <f>IF(N263="nulová",J263,0)</f>
        <v>0</v>
      </c>
      <c r="BJ263" s="18" t="s">
        <v>143</v>
      </c>
      <c r="BK263" s="101">
        <f>ROUND(I263*H263,2)</f>
        <v>0</v>
      </c>
      <c r="BL263" s="18" t="s">
        <v>170</v>
      </c>
      <c r="BM263" s="180" t="s">
        <v>1198</v>
      </c>
    </row>
    <row r="264" spans="1:65" s="13" customFormat="1" ht="12">
      <c r="B264" s="181"/>
      <c r="D264" s="182" t="s">
        <v>203</v>
      </c>
      <c r="E264" s="183" t="s">
        <v>1</v>
      </c>
      <c r="F264" s="184" t="s">
        <v>1186</v>
      </c>
      <c r="H264" s="183" t="s">
        <v>1</v>
      </c>
      <c r="I264" s="185"/>
      <c r="L264" s="181"/>
      <c r="M264" s="186"/>
      <c r="N264" s="187"/>
      <c r="O264" s="187"/>
      <c r="P264" s="187"/>
      <c r="Q264" s="187"/>
      <c r="R264" s="187"/>
      <c r="S264" s="187"/>
      <c r="T264" s="188"/>
      <c r="AT264" s="183" t="s">
        <v>203</v>
      </c>
      <c r="AU264" s="183" t="s">
        <v>143</v>
      </c>
      <c r="AV264" s="13" t="s">
        <v>84</v>
      </c>
      <c r="AW264" s="13" t="s">
        <v>30</v>
      </c>
      <c r="AX264" s="13" t="s">
        <v>76</v>
      </c>
      <c r="AY264" s="183" t="s">
        <v>164</v>
      </c>
    </row>
    <row r="265" spans="1:65" s="14" customFormat="1" ht="12">
      <c r="B265" s="189"/>
      <c r="D265" s="182" t="s">
        <v>203</v>
      </c>
      <c r="E265" s="190" t="s">
        <v>1</v>
      </c>
      <c r="F265" s="191" t="s">
        <v>1199</v>
      </c>
      <c r="H265" s="192">
        <v>258</v>
      </c>
      <c r="I265" s="193"/>
      <c r="L265" s="189"/>
      <c r="M265" s="194"/>
      <c r="N265" s="195"/>
      <c r="O265" s="195"/>
      <c r="P265" s="195"/>
      <c r="Q265" s="195"/>
      <c r="R265" s="195"/>
      <c r="S265" s="195"/>
      <c r="T265" s="196"/>
      <c r="AT265" s="190" t="s">
        <v>203</v>
      </c>
      <c r="AU265" s="190" t="s">
        <v>143</v>
      </c>
      <c r="AV265" s="14" t="s">
        <v>143</v>
      </c>
      <c r="AW265" s="14" t="s">
        <v>30</v>
      </c>
      <c r="AX265" s="14" t="s">
        <v>76</v>
      </c>
      <c r="AY265" s="190" t="s">
        <v>164</v>
      </c>
    </row>
    <row r="266" spans="1:65" s="15" customFormat="1" ht="12">
      <c r="B266" s="197"/>
      <c r="D266" s="182" t="s">
        <v>203</v>
      </c>
      <c r="E266" s="198" t="s">
        <v>1</v>
      </c>
      <c r="F266" s="199" t="s">
        <v>206</v>
      </c>
      <c r="H266" s="200">
        <v>258</v>
      </c>
      <c r="I266" s="201"/>
      <c r="L266" s="197"/>
      <c r="M266" s="202"/>
      <c r="N266" s="203"/>
      <c r="O266" s="203"/>
      <c r="P266" s="203"/>
      <c r="Q266" s="203"/>
      <c r="R266" s="203"/>
      <c r="S266" s="203"/>
      <c r="T266" s="204"/>
      <c r="AT266" s="198" t="s">
        <v>203</v>
      </c>
      <c r="AU266" s="198" t="s">
        <v>143</v>
      </c>
      <c r="AV266" s="15" t="s">
        <v>170</v>
      </c>
      <c r="AW266" s="15" t="s">
        <v>30</v>
      </c>
      <c r="AX266" s="15" t="s">
        <v>84</v>
      </c>
      <c r="AY266" s="198" t="s">
        <v>164</v>
      </c>
    </row>
    <row r="267" spans="1:65" s="2" customFormat="1" ht="33" customHeight="1">
      <c r="A267" s="35"/>
      <c r="B267" s="136"/>
      <c r="C267" s="168" t="s">
        <v>316</v>
      </c>
      <c r="D267" s="168" t="s">
        <v>166</v>
      </c>
      <c r="E267" s="169" t="s">
        <v>1200</v>
      </c>
      <c r="F267" s="170" t="s">
        <v>1201</v>
      </c>
      <c r="G267" s="171" t="s">
        <v>174</v>
      </c>
      <c r="H267" s="172">
        <v>162</v>
      </c>
      <c r="I267" s="173"/>
      <c r="J267" s="174">
        <f>ROUND(I267*H267,2)</f>
        <v>0</v>
      </c>
      <c r="K267" s="175"/>
      <c r="L267" s="36"/>
      <c r="M267" s="176" t="s">
        <v>1</v>
      </c>
      <c r="N267" s="177" t="s">
        <v>42</v>
      </c>
      <c r="O267" s="61"/>
      <c r="P267" s="178">
        <f>O267*H267</f>
        <v>0</v>
      </c>
      <c r="Q267" s="178">
        <v>0.41063</v>
      </c>
      <c r="R267" s="178">
        <f>Q267*H267</f>
        <v>66.522059999999996</v>
      </c>
      <c r="S267" s="178">
        <v>0</v>
      </c>
      <c r="T267" s="179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80" t="s">
        <v>170</v>
      </c>
      <c r="AT267" s="180" t="s">
        <v>166</v>
      </c>
      <c r="AU267" s="180" t="s">
        <v>143</v>
      </c>
      <c r="AY267" s="18" t="s">
        <v>164</v>
      </c>
      <c r="BE267" s="101">
        <f>IF(N267="základná",J267,0)</f>
        <v>0</v>
      </c>
      <c r="BF267" s="101">
        <f>IF(N267="znížená",J267,0)</f>
        <v>0</v>
      </c>
      <c r="BG267" s="101">
        <f>IF(N267="zákl. prenesená",J267,0)</f>
        <v>0</v>
      </c>
      <c r="BH267" s="101">
        <f>IF(N267="zníž. prenesená",J267,0)</f>
        <v>0</v>
      </c>
      <c r="BI267" s="101">
        <f>IF(N267="nulová",J267,0)</f>
        <v>0</v>
      </c>
      <c r="BJ267" s="18" t="s">
        <v>143</v>
      </c>
      <c r="BK267" s="101">
        <f>ROUND(I267*H267,2)</f>
        <v>0</v>
      </c>
      <c r="BL267" s="18" t="s">
        <v>170</v>
      </c>
      <c r="BM267" s="180" t="s">
        <v>1202</v>
      </c>
    </row>
    <row r="268" spans="1:65" s="13" customFormat="1" ht="12">
      <c r="B268" s="181"/>
      <c r="D268" s="182" t="s">
        <v>203</v>
      </c>
      <c r="E268" s="183" t="s">
        <v>1</v>
      </c>
      <c r="F268" s="184" t="s">
        <v>1186</v>
      </c>
      <c r="H268" s="183" t="s">
        <v>1</v>
      </c>
      <c r="I268" s="185"/>
      <c r="L268" s="181"/>
      <c r="M268" s="186"/>
      <c r="N268" s="187"/>
      <c r="O268" s="187"/>
      <c r="P268" s="187"/>
      <c r="Q268" s="187"/>
      <c r="R268" s="187"/>
      <c r="S268" s="187"/>
      <c r="T268" s="188"/>
      <c r="AT268" s="183" t="s">
        <v>203</v>
      </c>
      <c r="AU268" s="183" t="s">
        <v>143</v>
      </c>
      <c r="AV268" s="13" t="s">
        <v>84</v>
      </c>
      <c r="AW268" s="13" t="s">
        <v>30</v>
      </c>
      <c r="AX268" s="13" t="s">
        <v>76</v>
      </c>
      <c r="AY268" s="183" t="s">
        <v>164</v>
      </c>
    </row>
    <row r="269" spans="1:65" s="14" customFormat="1" ht="12">
      <c r="B269" s="189"/>
      <c r="D269" s="182" t="s">
        <v>203</v>
      </c>
      <c r="E269" s="190" t="s">
        <v>1</v>
      </c>
      <c r="F269" s="191" t="s">
        <v>829</v>
      </c>
      <c r="H269" s="192">
        <v>162</v>
      </c>
      <c r="I269" s="193"/>
      <c r="L269" s="189"/>
      <c r="M269" s="194"/>
      <c r="N269" s="195"/>
      <c r="O269" s="195"/>
      <c r="P269" s="195"/>
      <c r="Q269" s="195"/>
      <c r="R269" s="195"/>
      <c r="S269" s="195"/>
      <c r="T269" s="196"/>
      <c r="AT269" s="190" t="s">
        <v>203</v>
      </c>
      <c r="AU269" s="190" t="s">
        <v>143</v>
      </c>
      <c r="AV269" s="14" t="s">
        <v>143</v>
      </c>
      <c r="AW269" s="14" t="s">
        <v>30</v>
      </c>
      <c r="AX269" s="14" t="s">
        <v>76</v>
      </c>
      <c r="AY269" s="190" t="s">
        <v>164</v>
      </c>
    </row>
    <row r="270" spans="1:65" s="15" customFormat="1" ht="12">
      <c r="B270" s="197"/>
      <c r="D270" s="182" t="s">
        <v>203</v>
      </c>
      <c r="E270" s="198" t="s">
        <v>1</v>
      </c>
      <c r="F270" s="199" t="s">
        <v>206</v>
      </c>
      <c r="H270" s="200">
        <v>162</v>
      </c>
      <c r="I270" s="201"/>
      <c r="L270" s="197"/>
      <c r="M270" s="202"/>
      <c r="N270" s="203"/>
      <c r="O270" s="203"/>
      <c r="P270" s="203"/>
      <c r="Q270" s="203"/>
      <c r="R270" s="203"/>
      <c r="S270" s="203"/>
      <c r="T270" s="204"/>
      <c r="AT270" s="198" t="s">
        <v>203</v>
      </c>
      <c r="AU270" s="198" t="s">
        <v>143</v>
      </c>
      <c r="AV270" s="15" t="s">
        <v>170</v>
      </c>
      <c r="AW270" s="15" t="s">
        <v>30</v>
      </c>
      <c r="AX270" s="15" t="s">
        <v>84</v>
      </c>
      <c r="AY270" s="198" t="s">
        <v>164</v>
      </c>
    </row>
    <row r="271" spans="1:65" s="2" customFormat="1" ht="30" customHeight="1">
      <c r="A271" s="35"/>
      <c r="B271" s="136"/>
      <c r="C271" s="168" t="s">
        <v>292</v>
      </c>
      <c r="D271" s="168" t="s">
        <v>166</v>
      </c>
      <c r="E271" s="169" t="s">
        <v>1203</v>
      </c>
      <c r="F271" s="299" t="s">
        <v>1783</v>
      </c>
      <c r="G271" s="301" t="s">
        <v>640</v>
      </c>
      <c r="H271" s="302">
        <v>2017</v>
      </c>
      <c r="I271" s="173"/>
      <c r="J271" s="174">
        <f>ROUND(I271*H271,2)</f>
        <v>0</v>
      </c>
      <c r="K271" s="175"/>
      <c r="L271" s="36"/>
      <c r="M271" s="176" t="s">
        <v>1</v>
      </c>
      <c r="N271" s="177" t="s">
        <v>42</v>
      </c>
      <c r="O271" s="61"/>
      <c r="P271" s="178">
        <f>O271*H271</f>
        <v>0</v>
      </c>
      <c r="Q271" s="178">
        <v>0</v>
      </c>
      <c r="R271" s="178">
        <f>Q271*H271</f>
        <v>0</v>
      </c>
      <c r="S271" s="178">
        <v>0</v>
      </c>
      <c r="T271" s="179">
        <f>S271*H271</f>
        <v>0</v>
      </c>
      <c r="U271" s="35"/>
      <c r="V271" s="35"/>
      <c r="W271" s="35"/>
      <c r="X271" s="35"/>
      <c r="Y271" s="245"/>
      <c r="Z271" s="35"/>
      <c r="AA271" s="35"/>
      <c r="AB271" s="35"/>
      <c r="AC271" s="35"/>
      <c r="AD271" s="35"/>
      <c r="AE271" s="35"/>
      <c r="AR271" s="180" t="s">
        <v>170</v>
      </c>
      <c r="AT271" s="180" t="s">
        <v>166</v>
      </c>
      <c r="AU271" s="180" t="s">
        <v>143</v>
      </c>
      <c r="AY271" s="18" t="s">
        <v>164</v>
      </c>
      <c r="BE271" s="101">
        <f>IF(N271="základná",J271,0)</f>
        <v>0</v>
      </c>
      <c r="BF271" s="101">
        <f>IF(N271="znížená",J271,0)</f>
        <v>0</v>
      </c>
      <c r="BG271" s="101">
        <f>IF(N271="zákl. prenesená",J271,0)</f>
        <v>0</v>
      </c>
      <c r="BH271" s="101">
        <f>IF(N271="zníž. prenesená",J271,0)</f>
        <v>0</v>
      </c>
      <c r="BI271" s="101">
        <f>IF(N271="nulová",J271,0)</f>
        <v>0</v>
      </c>
      <c r="BJ271" s="18" t="s">
        <v>143</v>
      </c>
      <c r="BK271" s="101">
        <f>ROUND(I271*H271,2)</f>
        <v>0</v>
      </c>
      <c r="BL271" s="18" t="s">
        <v>170</v>
      </c>
      <c r="BM271" s="180" t="s">
        <v>1204</v>
      </c>
    </row>
    <row r="272" spans="1:65" s="2" customFormat="1" ht="30" customHeight="1">
      <c r="A272" s="244"/>
      <c r="B272" s="136"/>
      <c r="C272" s="168"/>
      <c r="D272" s="168" t="s">
        <v>166</v>
      </c>
      <c r="E272" s="300" t="s">
        <v>1782</v>
      </c>
      <c r="F272" s="299" t="s">
        <v>1784</v>
      </c>
      <c r="G272" s="301" t="s">
        <v>640</v>
      </c>
      <c r="H272" s="302">
        <v>308</v>
      </c>
      <c r="I272" s="173"/>
      <c r="J272" s="174">
        <f>ROUND(I272*H272,2)</f>
        <v>0</v>
      </c>
      <c r="K272" s="175"/>
      <c r="L272" s="36"/>
      <c r="M272" s="176"/>
      <c r="N272" s="177"/>
      <c r="O272" s="61"/>
      <c r="P272" s="178"/>
      <c r="Q272" s="178"/>
      <c r="R272" s="178"/>
      <c r="S272" s="178"/>
      <c r="T272" s="179"/>
      <c r="U272" s="244"/>
      <c r="V272" s="244"/>
      <c r="W272" s="244"/>
      <c r="X272" s="244"/>
      <c r="Y272" s="245"/>
      <c r="Z272" s="244"/>
      <c r="AA272" s="244"/>
      <c r="AB272" s="244"/>
      <c r="AC272" s="244"/>
      <c r="AD272" s="244"/>
      <c r="AE272" s="244"/>
      <c r="AR272" s="180"/>
      <c r="AT272" s="180"/>
      <c r="AU272" s="180"/>
      <c r="AY272" s="18"/>
      <c r="BE272" s="101"/>
      <c r="BF272" s="101"/>
      <c r="BG272" s="101"/>
      <c r="BH272" s="101"/>
      <c r="BI272" s="101"/>
      <c r="BJ272" s="18"/>
      <c r="BK272" s="101"/>
      <c r="BL272" s="18"/>
      <c r="BM272" s="180"/>
    </row>
    <row r="273" spans="1:65" s="2" customFormat="1" ht="21.75" customHeight="1">
      <c r="A273" s="35"/>
      <c r="B273" s="136"/>
      <c r="C273" s="168" t="s">
        <v>324</v>
      </c>
      <c r="D273" s="168" t="s">
        <v>166</v>
      </c>
      <c r="E273" s="169" t="s">
        <v>1205</v>
      </c>
      <c r="F273" s="170" t="s">
        <v>1206</v>
      </c>
      <c r="G273" s="171" t="s">
        <v>174</v>
      </c>
      <c r="H273" s="172">
        <v>742</v>
      </c>
      <c r="I273" s="173"/>
      <c r="J273" s="174">
        <f>ROUND(I273*H273,2)</f>
        <v>0</v>
      </c>
      <c r="K273" s="175"/>
      <c r="L273" s="36"/>
      <c r="M273" s="176" t="s">
        <v>1</v>
      </c>
      <c r="N273" s="177" t="s">
        <v>42</v>
      </c>
      <c r="O273" s="61"/>
      <c r="P273" s="178">
        <f>O273*H273</f>
        <v>0</v>
      </c>
      <c r="Q273" s="178">
        <v>0</v>
      </c>
      <c r="R273" s="178">
        <f>Q273*H273</f>
        <v>0</v>
      </c>
      <c r="S273" s="178">
        <v>0</v>
      </c>
      <c r="T273" s="179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80" t="s">
        <v>170</v>
      </c>
      <c r="AT273" s="180" t="s">
        <v>166</v>
      </c>
      <c r="AU273" s="180" t="s">
        <v>143</v>
      </c>
      <c r="AY273" s="18" t="s">
        <v>164</v>
      </c>
      <c r="BE273" s="101">
        <f>IF(N273="základná",J273,0)</f>
        <v>0</v>
      </c>
      <c r="BF273" s="101">
        <f>IF(N273="znížená",J273,0)</f>
        <v>0</v>
      </c>
      <c r="BG273" s="101">
        <f>IF(N273="zákl. prenesená",J273,0)</f>
        <v>0</v>
      </c>
      <c r="BH273" s="101">
        <f>IF(N273="zníž. prenesená",J273,0)</f>
        <v>0</v>
      </c>
      <c r="BI273" s="101">
        <f>IF(N273="nulová",J273,0)</f>
        <v>0</v>
      </c>
      <c r="BJ273" s="18" t="s">
        <v>143</v>
      </c>
      <c r="BK273" s="101">
        <f>ROUND(I273*H273,2)</f>
        <v>0</v>
      </c>
      <c r="BL273" s="18" t="s">
        <v>170</v>
      </c>
      <c r="BM273" s="180" t="s">
        <v>1207</v>
      </c>
    </row>
    <row r="274" spans="1:65" s="13" customFormat="1" ht="12">
      <c r="B274" s="181"/>
      <c r="D274" s="182" t="s">
        <v>203</v>
      </c>
      <c r="E274" s="183" t="s">
        <v>1</v>
      </c>
      <c r="F274" s="184" t="s">
        <v>1180</v>
      </c>
      <c r="H274" s="183" t="s">
        <v>1</v>
      </c>
      <c r="I274" s="185"/>
      <c r="L274" s="181"/>
      <c r="M274" s="186"/>
      <c r="N274" s="187"/>
      <c r="O274" s="187"/>
      <c r="P274" s="187"/>
      <c r="Q274" s="187"/>
      <c r="R274" s="187"/>
      <c r="S274" s="187"/>
      <c r="T274" s="188"/>
      <c r="AT274" s="183" t="s">
        <v>203</v>
      </c>
      <c r="AU274" s="183" t="s">
        <v>143</v>
      </c>
      <c r="AV274" s="13" t="s">
        <v>84</v>
      </c>
      <c r="AW274" s="13" t="s">
        <v>30</v>
      </c>
      <c r="AX274" s="13" t="s">
        <v>76</v>
      </c>
      <c r="AY274" s="183" t="s">
        <v>164</v>
      </c>
    </row>
    <row r="275" spans="1:65" s="14" customFormat="1" ht="12">
      <c r="B275" s="189"/>
      <c r="D275" s="182" t="s">
        <v>203</v>
      </c>
      <c r="E275" s="190" t="s">
        <v>1</v>
      </c>
      <c r="F275" s="191" t="s">
        <v>1208</v>
      </c>
      <c r="H275" s="192">
        <v>742</v>
      </c>
      <c r="I275" s="193"/>
      <c r="L275" s="189"/>
      <c r="M275" s="194"/>
      <c r="N275" s="195"/>
      <c r="O275" s="195"/>
      <c r="P275" s="195"/>
      <c r="Q275" s="195"/>
      <c r="R275" s="195"/>
      <c r="S275" s="195"/>
      <c r="T275" s="196"/>
      <c r="AT275" s="190" t="s">
        <v>203</v>
      </c>
      <c r="AU275" s="190" t="s">
        <v>143</v>
      </c>
      <c r="AV275" s="14" t="s">
        <v>143</v>
      </c>
      <c r="AW275" s="14" t="s">
        <v>30</v>
      </c>
      <c r="AX275" s="14" t="s">
        <v>76</v>
      </c>
      <c r="AY275" s="190" t="s">
        <v>164</v>
      </c>
    </row>
    <row r="276" spans="1:65" s="15" customFormat="1" ht="12">
      <c r="B276" s="197"/>
      <c r="D276" s="182" t="s">
        <v>203</v>
      </c>
      <c r="E276" s="198" t="s">
        <v>1</v>
      </c>
      <c r="F276" s="199" t="s">
        <v>206</v>
      </c>
      <c r="H276" s="200">
        <v>742</v>
      </c>
      <c r="I276" s="201"/>
      <c r="L276" s="197"/>
      <c r="M276" s="202"/>
      <c r="N276" s="203"/>
      <c r="O276" s="203"/>
      <c r="P276" s="203"/>
      <c r="Q276" s="203"/>
      <c r="R276" s="203"/>
      <c r="S276" s="203"/>
      <c r="T276" s="204"/>
      <c r="AT276" s="198" t="s">
        <v>203</v>
      </c>
      <c r="AU276" s="198" t="s">
        <v>143</v>
      </c>
      <c r="AV276" s="15" t="s">
        <v>170</v>
      </c>
      <c r="AW276" s="15" t="s">
        <v>30</v>
      </c>
      <c r="AX276" s="15" t="s">
        <v>84</v>
      </c>
      <c r="AY276" s="198" t="s">
        <v>164</v>
      </c>
    </row>
    <row r="277" spans="1:65" s="12" customFormat="1" ht="23" customHeight="1">
      <c r="B277" s="155"/>
      <c r="D277" s="156" t="s">
        <v>75</v>
      </c>
      <c r="E277" s="166" t="s">
        <v>199</v>
      </c>
      <c r="F277" s="166" t="s">
        <v>636</v>
      </c>
      <c r="I277" s="158"/>
      <c r="J277" s="167">
        <f>BK277</f>
        <v>0</v>
      </c>
      <c r="L277" s="155"/>
      <c r="M277" s="160"/>
      <c r="N277" s="161"/>
      <c r="O277" s="161"/>
      <c r="P277" s="162">
        <f>SUM(P278:P310)</f>
        <v>0</v>
      </c>
      <c r="Q277" s="161"/>
      <c r="R277" s="162">
        <f>SUM(R278:R310)</f>
        <v>105.20741925000002</v>
      </c>
      <c r="S277" s="161"/>
      <c r="T277" s="163">
        <f>SUM(T278:T310)</f>
        <v>28.512000000000004</v>
      </c>
      <c r="AR277" s="156" t="s">
        <v>84</v>
      </c>
      <c r="AT277" s="164" t="s">
        <v>75</v>
      </c>
      <c r="AU277" s="164" t="s">
        <v>84</v>
      </c>
      <c r="AY277" s="156" t="s">
        <v>164</v>
      </c>
      <c r="BK277" s="165">
        <f>SUM(BK278:BK310)</f>
        <v>0</v>
      </c>
    </row>
    <row r="278" spans="1:65" s="2" customFormat="1" ht="33" customHeight="1">
      <c r="A278" s="35"/>
      <c r="B278" s="136"/>
      <c r="C278" s="168" t="s">
        <v>298</v>
      </c>
      <c r="D278" s="168" t="s">
        <v>166</v>
      </c>
      <c r="E278" s="169" t="s">
        <v>638</v>
      </c>
      <c r="F278" s="170" t="s">
        <v>639</v>
      </c>
      <c r="G278" s="171" t="s">
        <v>640</v>
      </c>
      <c r="H278" s="172">
        <v>473</v>
      </c>
      <c r="I278" s="173"/>
      <c r="J278" s="174">
        <f>ROUND(I278*H278,2)</f>
        <v>0</v>
      </c>
      <c r="K278" s="175"/>
      <c r="L278" s="36"/>
      <c r="M278" s="176" t="s">
        <v>1</v>
      </c>
      <c r="N278" s="177" t="s">
        <v>42</v>
      </c>
      <c r="O278" s="61"/>
      <c r="P278" s="178">
        <f>O278*H278</f>
        <v>0</v>
      </c>
      <c r="Q278" s="178">
        <v>9.7930000000000003E-2</v>
      </c>
      <c r="R278" s="178">
        <f>Q278*H278</f>
        <v>46.320889999999999</v>
      </c>
      <c r="S278" s="178">
        <v>0</v>
      </c>
      <c r="T278" s="17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80" t="s">
        <v>170</v>
      </c>
      <c r="AT278" s="180" t="s">
        <v>166</v>
      </c>
      <c r="AU278" s="180" t="s">
        <v>143</v>
      </c>
      <c r="AY278" s="18" t="s">
        <v>164</v>
      </c>
      <c r="BE278" s="101">
        <f>IF(N278="základná",J278,0)</f>
        <v>0</v>
      </c>
      <c r="BF278" s="101">
        <f>IF(N278="znížená",J278,0)</f>
        <v>0</v>
      </c>
      <c r="BG278" s="101">
        <f>IF(N278="zákl. prenesená",J278,0)</f>
        <v>0</v>
      </c>
      <c r="BH278" s="101">
        <f>IF(N278="zníž. prenesená",J278,0)</f>
        <v>0</v>
      </c>
      <c r="BI278" s="101">
        <f>IF(N278="nulová",J278,0)</f>
        <v>0</v>
      </c>
      <c r="BJ278" s="18" t="s">
        <v>143</v>
      </c>
      <c r="BK278" s="101">
        <f>ROUND(I278*H278,2)</f>
        <v>0</v>
      </c>
      <c r="BL278" s="18" t="s">
        <v>170</v>
      </c>
      <c r="BM278" s="180" t="s">
        <v>1209</v>
      </c>
    </row>
    <row r="279" spans="1:65" s="13" customFormat="1" ht="12">
      <c r="B279" s="181"/>
      <c r="D279" s="182" t="s">
        <v>203</v>
      </c>
      <c r="E279" s="183" t="s">
        <v>1</v>
      </c>
      <c r="F279" s="184" t="s">
        <v>1210</v>
      </c>
      <c r="H279" s="183" t="s">
        <v>1</v>
      </c>
      <c r="I279" s="185"/>
      <c r="L279" s="181"/>
      <c r="M279" s="186"/>
      <c r="N279" s="187"/>
      <c r="O279" s="187"/>
      <c r="P279" s="187"/>
      <c r="Q279" s="187"/>
      <c r="R279" s="187"/>
      <c r="S279" s="187"/>
      <c r="T279" s="188"/>
      <c r="AT279" s="183" t="s">
        <v>203</v>
      </c>
      <c r="AU279" s="183" t="s">
        <v>143</v>
      </c>
      <c r="AV279" s="13" t="s">
        <v>84</v>
      </c>
      <c r="AW279" s="13" t="s">
        <v>30</v>
      </c>
      <c r="AX279" s="13" t="s">
        <v>76</v>
      </c>
      <c r="AY279" s="183" t="s">
        <v>164</v>
      </c>
    </row>
    <row r="280" spans="1:65" s="14" customFormat="1" ht="12">
      <c r="B280" s="189"/>
      <c r="D280" s="182" t="s">
        <v>203</v>
      </c>
      <c r="E280" s="190" t="s">
        <v>1</v>
      </c>
      <c r="F280" s="191" t="s">
        <v>1211</v>
      </c>
      <c r="H280" s="192">
        <v>261</v>
      </c>
      <c r="I280" s="193"/>
      <c r="L280" s="189"/>
      <c r="M280" s="194"/>
      <c r="N280" s="195"/>
      <c r="O280" s="195"/>
      <c r="P280" s="195"/>
      <c r="Q280" s="195"/>
      <c r="R280" s="195"/>
      <c r="S280" s="195"/>
      <c r="T280" s="196"/>
      <c r="AT280" s="190" t="s">
        <v>203</v>
      </c>
      <c r="AU280" s="190" t="s">
        <v>143</v>
      </c>
      <c r="AV280" s="14" t="s">
        <v>143</v>
      </c>
      <c r="AW280" s="14" t="s">
        <v>30</v>
      </c>
      <c r="AX280" s="14" t="s">
        <v>76</v>
      </c>
      <c r="AY280" s="190" t="s">
        <v>164</v>
      </c>
    </row>
    <row r="281" spans="1:65" s="13" customFormat="1" ht="12">
      <c r="B281" s="181"/>
      <c r="D281" s="182" t="s">
        <v>203</v>
      </c>
      <c r="E281" s="183" t="s">
        <v>1</v>
      </c>
      <c r="F281" s="184" t="s">
        <v>1212</v>
      </c>
      <c r="H281" s="183" t="s">
        <v>1</v>
      </c>
      <c r="I281" s="185"/>
      <c r="L281" s="181"/>
      <c r="M281" s="186"/>
      <c r="N281" s="187"/>
      <c r="O281" s="187"/>
      <c r="P281" s="187"/>
      <c r="Q281" s="187"/>
      <c r="R281" s="187"/>
      <c r="S281" s="187"/>
      <c r="T281" s="188"/>
      <c r="AT281" s="183" t="s">
        <v>203</v>
      </c>
      <c r="AU281" s="183" t="s">
        <v>143</v>
      </c>
      <c r="AV281" s="13" t="s">
        <v>84</v>
      </c>
      <c r="AW281" s="13" t="s">
        <v>30</v>
      </c>
      <c r="AX281" s="13" t="s">
        <v>76</v>
      </c>
      <c r="AY281" s="183" t="s">
        <v>164</v>
      </c>
    </row>
    <row r="282" spans="1:65" s="14" customFormat="1" ht="12">
      <c r="B282" s="189"/>
      <c r="D282" s="182" t="s">
        <v>203</v>
      </c>
      <c r="E282" s="190" t="s">
        <v>1</v>
      </c>
      <c r="F282" s="191" t="s">
        <v>452</v>
      </c>
      <c r="H282" s="192">
        <v>106</v>
      </c>
      <c r="I282" s="193"/>
      <c r="L282" s="189"/>
      <c r="M282" s="194"/>
      <c r="N282" s="195"/>
      <c r="O282" s="195"/>
      <c r="P282" s="195"/>
      <c r="Q282" s="195"/>
      <c r="R282" s="195"/>
      <c r="S282" s="195"/>
      <c r="T282" s="196"/>
      <c r="AT282" s="190" t="s">
        <v>203</v>
      </c>
      <c r="AU282" s="190" t="s">
        <v>143</v>
      </c>
      <c r="AV282" s="14" t="s">
        <v>143</v>
      </c>
      <c r="AW282" s="14" t="s">
        <v>30</v>
      </c>
      <c r="AX282" s="14" t="s">
        <v>76</v>
      </c>
      <c r="AY282" s="190" t="s">
        <v>164</v>
      </c>
    </row>
    <row r="283" spans="1:65" s="13" customFormat="1" ht="12">
      <c r="B283" s="181"/>
      <c r="D283" s="182" t="s">
        <v>203</v>
      </c>
      <c r="E283" s="183" t="s">
        <v>1</v>
      </c>
      <c r="F283" s="184" t="s">
        <v>1213</v>
      </c>
      <c r="H283" s="183" t="s">
        <v>1</v>
      </c>
      <c r="I283" s="185"/>
      <c r="L283" s="181"/>
      <c r="M283" s="186"/>
      <c r="N283" s="187"/>
      <c r="O283" s="187"/>
      <c r="P283" s="187"/>
      <c r="Q283" s="187"/>
      <c r="R283" s="187"/>
      <c r="S283" s="187"/>
      <c r="T283" s="188"/>
      <c r="AT283" s="183" t="s">
        <v>203</v>
      </c>
      <c r="AU283" s="183" t="s">
        <v>143</v>
      </c>
      <c r="AV283" s="13" t="s">
        <v>84</v>
      </c>
      <c r="AW283" s="13" t="s">
        <v>30</v>
      </c>
      <c r="AX283" s="13" t="s">
        <v>76</v>
      </c>
      <c r="AY283" s="183" t="s">
        <v>164</v>
      </c>
    </row>
    <row r="284" spans="1:65" s="14" customFormat="1" ht="12">
      <c r="B284" s="189"/>
      <c r="D284" s="182" t="s">
        <v>203</v>
      </c>
      <c r="E284" s="190" t="s">
        <v>1</v>
      </c>
      <c r="F284" s="191" t="s">
        <v>452</v>
      </c>
      <c r="H284" s="192">
        <v>106</v>
      </c>
      <c r="I284" s="193"/>
      <c r="L284" s="189"/>
      <c r="M284" s="194"/>
      <c r="N284" s="195"/>
      <c r="O284" s="195"/>
      <c r="P284" s="195"/>
      <c r="Q284" s="195"/>
      <c r="R284" s="195"/>
      <c r="S284" s="195"/>
      <c r="T284" s="196"/>
      <c r="AT284" s="190" t="s">
        <v>203</v>
      </c>
      <c r="AU284" s="190" t="s">
        <v>143</v>
      </c>
      <c r="AV284" s="14" t="s">
        <v>143</v>
      </c>
      <c r="AW284" s="14" t="s">
        <v>30</v>
      </c>
      <c r="AX284" s="14" t="s">
        <v>76</v>
      </c>
      <c r="AY284" s="190" t="s">
        <v>164</v>
      </c>
    </row>
    <row r="285" spans="1:65" s="15" customFormat="1" ht="12">
      <c r="B285" s="197"/>
      <c r="D285" s="182" t="s">
        <v>203</v>
      </c>
      <c r="E285" s="198" t="s">
        <v>1</v>
      </c>
      <c r="F285" s="199" t="s">
        <v>206</v>
      </c>
      <c r="H285" s="200">
        <v>473</v>
      </c>
      <c r="I285" s="201"/>
      <c r="L285" s="197"/>
      <c r="M285" s="202"/>
      <c r="N285" s="203"/>
      <c r="O285" s="203"/>
      <c r="P285" s="203"/>
      <c r="Q285" s="203"/>
      <c r="R285" s="203"/>
      <c r="S285" s="203"/>
      <c r="T285" s="204"/>
      <c r="AT285" s="198" t="s">
        <v>203</v>
      </c>
      <c r="AU285" s="198" t="s">
        <v>143</v>
      </c>
      <c r="AV285" s="15" t="s">
        <v>170</v>
      </c>
      <c r="AW285" s="15" t="s">
        <v>30</v>
      </c>
      <c r="AX285" s="15" t="s">
        <v>84</v>
      </c>
      <c r="AY285" s="198" t="s">
        <v>164</v>
      </c>
    </row>
    <row r="286" spans="1:65" s="2" customFormat="1" ht="16.5" customHeight="1">
      <c r="A286" s="35"/>
      <c r="B286" s="136"/>
      <c r="C286" s="205" t="s">
        <v>331</v>
      </c>
      <c r="D286" s="205" t="s">
        <v>208</v>
      </c>
      <c r="E286" s="206" t="s">
        <v>644</v>
      </c>
      <c r="F286" s="207" t="s">
        <v>645</v>
      </c>
      <c r="G286" s="208" t="s">
        <v>169</v>
      </c>
      <c r="H286" s="209">
        <v>478</v>
      </c>
      <c r="I286" s="210"/>
      <c r="J286" s="211">
        <f>ROUND(I286*H286,2)</f>
        <v>0</v>
      </c>
      <c r="K286" s="212"/>
      <c r="L286" s="213"/>
      <c r="M286" s="214" t="s">
        <v>1</v>
      </c>
      <c r="N286" s="215" t="s">
        <v>42</v>
      </c>
      <c r="O286" s="61"/>
      <c r="P286" s="178">
        <f>O286*H286</f>
        <v>0</v>
      </c>
      <c r="Q286" s="178">
        <v>2.3E-2</v>
      </c>
      <c r="R286" s="178">
        <f>Q286*H286</f>
        <v>10.994</v>
      </c>
      <c r="S286" s="178">
        <v>0</v>
      </c>
      <c r="T286" s="179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80" t="s">
        <v>195</v>
      </c>
      <c r="AT286" s="180" t="s">
        <v>208</v>
      </c>
      <c r="AU286" s="180" t="s">
        <v>143</v>
      </c>
      <c r="AY286" s="18" t="s">
        <v>164</v>
      </c>
      <c r="BE286" s="101">
        <f>IF(N286="základná",J286,0)</f>
        <v>0</v>
      </c>
      <c r="BF286" s="101">
        <f>IF(N286="znížená",J286,0)</f>
        <v>0</v>
      </c>
      <c r="BG286" s="101">
        <f>IF(N286="zákl. prenesená",J286,0)</f>
        <v>0</v>
      </c>
      <c r="BH286" s="101">
        <f>IF(N286="zníž. prenesená",J286,0)</f>
        <v>0</v>
      </c>
      <c r="BI286" s="101">
        <f>IF(N286="nulová",J286,0)</f>
        <v>0</v>
      </c>
      <c r="BJ286" s="18" t="s">
        <v>143</v>
      </c>
      <c r="BK286" s="101">
        <f>ROUND(I286*H286,2)</f>
        <v>0</v>
      </c>
      <c r="BL286" s="18" t="s">
        <v>170</v>
      </c>
      <c r="BM286" s="180" t="s">
        <v>1214</v>
      </c>
    </row>
    <row r="287" spans="1:65" s="14" customFormat="1" ht="12">
      <c r="B287" s="189"/>
      <c r="D287" s="182" t="s">
        <v>203</v>
      </c>
      <c r="E287" s="190" t="s">
        <v>1</v>
      </c>
      <c r="F287" s="191" t="s">
        <v>1215</v>
      </c>
      <c r="H287" s="192">
        <v>477.73</v>
      </c>
      <c r="I287" s="193"/>
      <c r="L287" s="189"/>
      <c r="M287" s="194"/>
      <c r="N287" s="195"/>
      <c r="O287" s="195"/>
      <c r="P287" s="195"/>
      <c r="Q287" s="195"/>
      <c r="R287" s="195"/>
      <c r="S287" s="195"/>
      <c r="T287" s="196"/>
      <c r="AT287" s="190" t="s">
        <v>203</v>
      </c>
      <c r="AU287" s="190" t="s">
        <v>143</v>
      </c>
      <c r="AV287" s="14" t="s">
        <v>143</v>
      </c>
      <c r="AW287" s="14" t="s">
        <v>30</v>
      </c>
      <c r="AX287" s="14" t="s">
        <v>76</v>
      </c>
      <c r="AY287" s="190" t="s">
        <v>164</v>
      </c>
    </row>
    <row r="288" spans="1:65" s="15" customFormat="1" ht="12">
      <c r="B288" s="197"/>
      <c r="D288" s="182" t="s">
        <v>203</v>
      </c>
      <c r="E288" s="198" t="s">
        <v>1</v>
      </c>
      <c r="F288" s="199" t="s">
        <v>206</v>
      </c>
      <c r="H288" s="200">
        <v>477.73</v>
      </c>
      <c r="I288" s="201"/>
      <c r="L288" s="197"/>
      <c r="M288" s="202"/>
      <c r="N288" s="203"/>
      <c r="O288" s="203"/>
      <c r="P288" s="203"/>
      <c r="Q288" s="203"/>
      <c r="R288" s="203"/>
      <c r="S288" s="203"/>
      <c r="T288" s="204"/>
      <c r="AT288" s="198" t="s">
        <v>203</v>
      </c>
      <c r="AU288" s="198" t="s">
        <v>143</v>
      </c>
      <c r="AV288" s="15" t="s">
        <v>170</v>
      </c>
      <c r="AW288" s="15" t="s">
        <v>30</v>
      </c>
      <c r="AX288" s="15" t="s">
        <v>76</v>
      </c>
      <c r="AY288" s="198" t="s">
        <v>164</v>
      </c>
    </row>
    <row r="289" spans="1:65" s="14" customFormat="1" ht="12">
      <c r="B289" s="189"/>
      <c r="D289" s="182" t="s">
        <v>203</v>
      </c>
      <c r="E289" s="190" t="s">
        <v>1</v>
      </c>
      <c r="F289" s="191" t="s">
        <v>1216</v>
      </c>
      <c r="H289" s="192">
        <v>478</v>
      </c>
      <c r="I289" s="193"/>
      <c r="L289" s="189"/>
      <c r="M289" s="194"/>
      <c r="N289" s="195"/>
      <c r="O289" s="195"/>
      <c r="P289" s="195"/>
      <c r="Q289" s="195"/>
      <c r="R289" s="195"/>
      <c r="S289" s="195"/>
      <c r="T289" s="196"/>
      <c r="AT289" s="190" t="s">
        <v>203</v>
      </c>
      <c r="AU289" s="190" t="s">
        <v>143</v>
      </c>
      <c r="AV289" s="14" t="s">
        <v>143</v>
      </c>
      <c r="AW289" s="14" t="s">
        <v>30</v>
      </c>
      <c r="AX289" s="14" t="s">
        <v>84</v>
      </c>
      <c r="AY289" s="190" t="s">
        <v>164</v>
      </c>
    </row>
    <row r="290" spans="1:65" s="2" customFormat="1" ht="21.75" customHeight="1">
      <c r="A290" s="35"/>
      <c r="B290" s="136"/>
      <c r="C290" s="168" t="s">
        <v>315</v>
      </c>
      <c r="D290" s="168" t="s">
        <v>166</v>
      </c>
      <c r="E290" s="169" t="s">
        <v>650</v>
      </c>
      <c r="F290" s="170" t="s">
        <v>651</v>
      </c>
      <c r="G290" s="171" t="s">
        <v>186</v>
      </c>
      <c r="H290" s="172">
        <v>11.824999999999999</v>
      </c>
      <c r="I290" s="173"/>
      <c r="J290" s="174">
        <f>ROUND(I290*H290,2)</f>
        <v>0</v>
      </c>
      <c r="K290" s="175"/>
      <c r="L290" s="36"/>
      <c r="M290" s="176" t="s">
        <v>1</v>
      </c>
      <c r="N290" s="177" t="s">
        <v>42</v>
      </c>
      <c r="O290" s="61"/>
      <c r="P290" s="178">
        <f>O290*H290</f>
        <v>0</v>
      </c>
      <c r="Q290" s="178">
        <v>2.2010900000000002</v>
      </c>
      <c r="R290" s="178">
        <f>Q290*H290</f>
        <v>26.027889250000001</v>
      </c>
      <c r="S290" s="178">
        <v>0</v>
      </c>
      <c r="T290" s="179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80" t="s">
        <v>170</v>
      </c>
      <c r="AT290" s="180" t="s">
        <v>166</v>
      </c>
      <c r="AU290" s="180" t="s">
        <v>143</v>
      </c>
      <c r="AY290" s="18" t="s">
        <v>164</v>
      </c>
      <c r="BE290" s="101">
        <f>IF(N290="základná",J290,0)</f>
        <v>0</v>
      </c>
      <c r="BF290" s="101">
        <f>IF(N290="znížená",J290,0)</f>
        <v>0</v>
      </c>
      <c r="BG290" s="101">
        <f>IF(N290="zákl. prenesená",J290,0)</f>
        <v>0</v>
      </c>
      <c r="BH290" s="101">
        <f>IF(N290="zníž. prenesená",J290,0)</f>
        <v>0</v>
      </c>
      <c r="BI290" s="101">
        <f>IF(N290="nulová",J290,0)</f>
        <v>0</v>
      </c>
      <c r="BJ290" s="18" t="s">
        <v>143</v>
      </c>
      <c r="BK290" s="101">
        <f>ROUND(I290*H290,2)</f>
        <v>0</v>
      </c>
      <c r="BL290" s="18" t="s">
        <v>170</v>
      </c>
      <c r="BM290" s="180" t="s">
        <v>1217</v>
      </c>
    </row>
    <row r="291" spans="1:65" s="14" customFormat="1" ht="12">
      <c r="B291" s="189"/>
      <c r="D291" s="182" t="s">
        <v>203</v>
      </c>
      <c r="E291" s="190" t="s">
        <v>1</v>
      </c>
      <c r="F291" s="191" t="s">
        <v>1218</v>
      </c>
      <c r="H291" s="192">
        <v>11.824999999999999</v>
      </c>
      <c r="I291" s="193"/>
      <c r="L291" s="189"/>
      <c r="M291" s="194"/>
      <c r="N291" s="195"/>
      <c r="O291" s="195"/>
      <c r="P291" s="195"/>
      <c r="Q291" s="195"/>
      <c r="R291" s="195"/>
      <c r="S291" s="195"/>
      <c r="T291" s="196"/>
      <c r="AT291" s="190" t="s">
        <v>203</v>
      </c>
      <c r="AU291" s="190" t="s">
        <v>143</v>
      </c>
      <c r="AV291" s="14" t="s">
        <v>143</v>
      </c>
      <c r="AW291" s="14" t="s">
        <v>30</v>
      </c>
      <c r="AX291" s="14" t="s">
        <v>84</v>
      </c>
      <c r="AY291" s="190" t="s">
        <v>164</v>
      </c>
    </row>
    <row r="292" spans="1:65" s="2" customFormat="1" ht="33" customHeight="1">
      <c r="A292" s="35"/>
      <c r="B292" s="136"/>
      <c r="C292" s="168" t="s">
        <v>340</v>
      </c>
      <c r="D292" s="168" t="s">
        <v>166</v>
      </c>
      <c r="E292" s="169" t="s">
        <v>1219</v>
      </c>
      <c r="F292" s="170" t="s">
        <v>1220</v>
      </c>
      <c r="G292" s="171" t="s">
        <v>640</v>
      </c>
      <c r="H292" s="172">
        <v>224</v>
      </c>
      <c r="I292" s="173"/>
      <c r="J292" s="174">
        <f>ROUND(I292*H292,2)</f>
        <v>0</v>
      </c>
      <c r="K292" s="175"/>
      <c r="L292" s="36"/>
      <c r="M292" s="176" t="s">
        <v>1</v>
      </c>
      <c r="N292" s="177" t="s">
        <v>42</v>
      </c>
      <c r="O292" s="61"/>
      <c r="P292" s="178">
        <f>O292*H292</f>
        <v>0</v>
      </c>
      <c r="Q292" s="178">
        <v>9.7610000000000002E-2</v>
      </c>
      <c r="R292" s="178">
        <f>Q292*H292</f>
        <v>21.864640000000001</v>
      </c>
      <c r="S292" s="178">
        <v>0</v>
      </c>
      <c r="T292" s="179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80" t="s">
        <v>170</v>
      </c>
      <c r="AT292" s="180" t="s">
        <v>166</v>
      </c>
      <c r="AU292" s="180" t="s">
        <v>143</v>
      </c>
      <c r="AY292" s="18" t="s">
        <v>164</v>
      </c>
      <c r="BE292" s="101">
        <f>IF(N292="základná",J292,0)</f>
        <v>0</v>
      </c>
      <c r="BF292" s="101">
        <f>IF(N292="znížená",J292,0)</f>
        <v>0</v>
      </c>
      <c r="BG292" s="101">
        <f>IF(N292="zákl. prenesená",J292,0)</f>
        <v>0</v>
      </c>
      <c r="BH292" s="101">
        <f>IF(N292="zníž. prenesená",J292,0)</f>
        <v>0</v>
      </c>
      <c r="BI292" s="101">
        <f>IF(N292="nulová",J292,0)</f>
        <v>0</v>
      </c>
      <c r="BJ292" s="18" t="s">
        <v>143</v>
      </c>
      <c r="BK292" s="101">
        <f>ROUND(I292*H292,2)</f>
        <v>0</v>
      </c>
      <c r="BL292" s="18" t="s">
        <v>170</v>
      </c>
      <c r="BM292" s="180" t="s">
        <v>1221</v>
      </c>
    </row>
    <row r="293" spans="1:65" s="2" customFormat="1" ht="33" customHeight="1">
      <c r="A293" s="35"/>
      <c r="B293" s="136"/>
      <c r="C293" s="168" t="s">
        <v>319</v>
      </c>
      <c r="D293" s="168" t="s">
        <v>166</v>
      </c>
      <c r="E293" s="169" t="s">
        <v>1222</v>
      </c>
      <c r="F293" s="170" t="s">
        <v>1223</v>
      </c>
      <c r="G293" s="171" t="s">
        <v>186</v>
      </c>
      <c r="H293" s="172">
        <v>12.96</v>
      </c>
      <c r="I293" s="173"/>
      <c r="J293" s="174">
        <f>ROUND(I293*H293,2)</f>
        <v>0</v>
      </c>
      <c r="K293" s="175"/>
      <c r="L293" s="36"/>
      <c r="M293" s="176" t="s">
        <v>1</v>
      </c>
      <c r="N293" s="177" t="s">
        <v>42</v>
      </c>
      <c r="O293" s="61"/>
      <c r="P293" s="178">
        <f>O293*H293</f>
        <v>0</v>
      </c>
      <c r="Q293" s="178">
        <v>0</v>
      </c>
      <c r="R293" s="178">
        <f>Q293*H293</f>
        <v>0</v>
      </c>
      <c r="S293" s="178">
        <v>2.2000000000000002</v>
      </c>
      <c r="T293" s="179">
        <f>S293*H293</f>
        <v>28.512000000000004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80" t="s">
        <v>170</v>
      </c>
      <c r="AT293" s="180" t="s">
        <v>166</v>
      </c>
      <c r="AU293" s="180" t="s">
        <v>143</v>
      </c>
      <c r="AY293" s="18" t="s">
        <v>164</v>
      </c>
      <c r="BE293" s="101">
        <f>IF(N293="základná",J293,0)</f>
        <v>0</v>
      </c>
      <c r="BF293" s="101">
        <f>IF(N293="znížená",J293,0)</f>
        <v>0</v>
      </c>
      <c r="BG293" s="101">
        <f>IF(N293="zákl. prenesená",J293,0)</f>
        <v>0</v>
      </c>
      <c r="BH293" s="101">
        <f>IF(N293="zníž. prenesená",J293,0)</f>
        <v>0</v>
      </c>
      <c r="BI293" s="101">
        <f>IF(N293="nulová",J293,0)</f>
        <v>0</v>
      </c>
      <c r="BJ293" s="18" t="s">
        <v>143</v>
      </c>
      <c r="BK293" s="101">
        <f>ROUND(I293*H293,2)</f>
        <v>0</v>
      </c>
      <c r="BL293" s="18" t="s">
        <v>170</v>
      </c>
      <c r="BM293" s="180" t="s">
        <v>1224</v>
      </c>
    </row>
    <row r="294" spans="1:65" s="13" customFormat="1" ht="12">
      <c r="B294" s="181"/>
      <c r="D294" s="182" t="s">
        <v>203</v>
      </c>
      <c r="E294" s="183" t="s">
        <v>1</v>
      </c>
      <c r="F294" s="184" t="s">
        <v>1085</v>
      </c>
      <c r="H294" s="183" t="s">
        <v>1</v>
      </c>
      <c r="I294" s="185"/>
      <c r="L294" s="181"/>
      <c r="M294" s="186"/>
      <c r="N294" s="187"/>
      <c r="O294" s="187"/>
      <c r="P294" s="187"/>
      <c r="Q294" s="187"/>
      <c r="R294" s="187"/>
      <c r="S294" s="187"/>
      <c r="T294" s="188"/>
      <c r="AT294" s="183" t="s">
        <v>203</v>
      </c>
      <c r="AU294" s="183" t="s">
        <v>143</v>
      </c>
      <c r="AV294" s="13" t="s">
        <v>84</v>
      </c>
      <c r="AW294" s="13" t="s">
        <v>30</v>
      </c>
      <c r="AX294" s="13" t="s">
        <v>76</v>
      </c>
      <c r="AY294" s="183" t="s">
        <v>164</v>
      </c>
    </row>
    <row r="295" spans="1:65" s="14" customFormat="1" ht="12">
      <c r="B295" s="189"/>
      <c r="D295" s="182" t="s">
        <v>203</v>
      </c>
      <c r="E295" s="190" t="s">
        <v>1</v>
      </c>
      <c r="F295" s="191" t="s">
        <v>1086</v>
      </c>
      <c r="H295" s="192">
        <v>12.96</v>
      </c>
      <c r="I295" s="193"/>
      <c r="L295" s="189"/>
      <c r="M295" s="194"/>
      <c r="N295" s="195"/>
      <c r="O295" s="195"/>
      <c r="P295" s="195"/>
      <c r="Q295" s="195"/>
      <c r="R295" s="195"/>
      <c r="S295" s="195"/>
      <c r="T295" s="196"/>
      <c r="AT295" s="190" t="s">
        <v>203</v>
      </c>
      <c r="AU295" s="190" t="s">
        <v>143</v>
      </c>
      <c r="AV295" s="14" t="s">
        <v>143</v>
      </c>
      <c r="AW295" s="14" t="s">
        <v>30</v>
      </c>
      <c r="AX295" s="14" t="s">
        <v>76</v>
      </c>
      <c r="AY295" s="190" t="s">
        <v>164</v>
      </c>
    </row>
    <row r="296" spans="1:65" s="15" customFormat="1" ht="12">
      <c r="B296" s="197"/>
      <c r="D296" s="182" t="s">
        <v>203</v>
      </c>
      <c r="E296" s="198" t="s">
        <v>1</v>
      </c>
      <c r="F296" s="199" t="s">
        <v>206</v>
      </c>
      <c r="H296" s="200">
        <v>12.96</v>
      </c>
      <c r="I296" s="201"/>
      <c r="L296" s="197"/>
      <c r="M296" s="202"/>
      <c r="N296" s="203"/>
      <c r="O296" s="203"/>
      <c r="P296" s="203"/>
      <c r="Q296" s="203"/>
      <c r="R296" s="203"/>
      <c r="S296" s="203"/>
      <c r="T296" s="204"/>
      <c r="AT296" s="198" t="s">
        <v>203</v>
      </c>
      <c r="AU296" s="198" t="s">
        <v>143</v>
      </c>
      <c r="AV296" s="15" t="s">
        <v>170</v>
      </c>
      <c r="AW296" s="15" t="s">
        <v>30</v>
      </c>
      <c r="AX296" s="15" t="s">
        <v>84</v>
      </c>
      <c r="AY296" s="198" t="s">
        <v>164</v>
      </c>
    </row>
    <row r="297" spans="1:65" s="2" customFormat="1" ht="21.75" customHeight="1">
      <c r="A297" s="35"/>
      <c r="B297" s="136"/>
      <c r="C297" s="168" t="s">
        <v>350</v>
      </c>
      <c r="D297" s="168" t="s">
        <v>166</v>
      </c>
      <c r="E297" s="169" t="s">
        <v>730</v>
      </c>
      <c r="F297" s="170" t="s">
        <v>731</v>
      </c>
      <c r="G297" s="171" t="s">
        <v>211</v>
      </c>
      <c r="H297" s="172">
        <v>3540.5790000000002</v>
      </c>
      <c r="I297" s="173"/>
      <c r="J297" s="174">
        <f>ROUND(I297*H297,2)</f>
        <v>0</v>
      </c>
      <c r="K297" s="175"/>
      <c r="L297" s="36"/>
      <c r="M297" s="176" t="s">
        <v>1</v>
      </c>
      <c r="N297" s="177" t="s">
        <v>42</v>
      </c>
      <c r="O297" s="61"/>
      <c r="P297" s="178">
        <f>O297*H297</f>
        <v>0</v>
      </c>
      <c r="Q297" s="178">
        <v>0</v>
      </c>
      <c r="R297" s="178">
        <f>Q297*H297</f>
        <v>0</v>
      </c>
      <c r="S297" s="178">
        <v>0</v>
      </c>
      <c r="T297" s="17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80" t="s">
        <v>170</v>
      </c>
      <c r="AT297" s="180" t="s">
        <v>166</v>
      </c>
      <c r="AU297" s="180" t="s">
        <v>143</v>
      </c>
      <c r="AY297" s="18" t="s">
        <v>164</v>
      </c>
      <c r="BE297" s="101">
        <f>IF(N297="základná",J297,0)</f>
        <v>0</v>
      </c>
      <c r="BF297" s="101">
        <f>IF(N297="znížená",J297,0)</f>
        <v>0</v>
      </c>
      <c r="BG297" s="101">
        <f>IF(N297="zákl. prenesená",J297,0)</f>
        <v>0</v>
      </c>
      <c r="BH297" s="101">
        <f>IF(N297="zníž. prenesená",J297,0)</f>
        <v>0</v>
      </c>
      <c r="BI297" s="101">
        <f>IF(N297="nulová",J297,0)</f>
        <v>0</v>
      </c>
      <c r="BJ297" s="18" t="s">
        <v>143</v>
      </c>
      <c r="BK297" s="101">
        <f>ROUND(I297*H297,2)</f>
        <v>0</v>
      </c>
      <c r="BL297" s="18" t="s">
        <v>170</v>
      </c>
      <c r="BM297" s="180" t="s">
        <v>1225</v>
      </c>
    </row>
    <row r="298" spans="1:65" s="2" customFormat="1" ht="33" customHeight="1">
      <c r="A298" s="35"/>
      <c r="B298" s="136"/>
      <c r="C298" s="168" t="s">
        <v>327</v>
      </c>
      <c r="D298" s="168" t="s">
        <v>166</v>
      </c>
      <c r="E298" s="169" t="s">
        <v>734</v>
      </c>
      <c r="F298" s="170" t="s">
        <v>735</v>
      </c>
      <c r="G298" s="171" t="s">
        <v>211</v>
      </c>
      <c r="H298" s="172">
        <v>14162.316000000001</v>
      </c>
      <c r="I298" s="173"/>
      <c r="J298" s="174">
        <f>ROUND(I298*H298,2)</f>
        <v>0</v>
      </c>
      <c r="K298" s="175"/>
      <c r="L298" s="36"/>
      <c r="M298" s="176" t="s">
        <v>1</v>
      </c>
      <c r="N298" s="177" t="s">
        <v>42</v>
      </c>
      <c r="O298" s="61"/>
      <c r="P298" s="178">
        <f>O298*H298</f>
        <v>0</v>
      </c>
      <c r="Q298" s="178">
        <v>0</v>
      </c>
      <c r="R298" s="178">
        <f>Q298*H298</f>
        <v>0</v>
      </c>
      <c r="S298" s="178">
        <v>0</v>
      </c>
      <c r="T298" s="179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80" t="s">
        <v>170</v>
      </c>
      <c r="AT298" s="180" t="s">
        <v>166</v>
      </c>
      <c r="AU298" s="180" t="s">
        <v>143</v>
      </c>
      <c r="AY298" s="18" t="s">
        <v>164</v>
      </c>
      <c r="BE298" s="101">
        <f>IF(N298="základná",J298,0)</f>
        <v>0</v>
      </c>
      <c r="BF298" s="101">
        <f>IF(N298="znížená",J298,0)</f>
        <v>0</v>
      </c>
      <c r="BG298" s="101">
        <f>IF(N298="zákl. prenesená",J298,0)</f>
        <v>0</v>
      </c>
      <c r="BH298" s="101">
        <f>IF(N298="zníž. prenesená",J298,0)</f>
        <v>0</v>
      </c>
      <c r="BI298" s="101">
        <f>IF(N298="nulová",J298,0)</f>
        <v>0</v>
      </c>
      <c r="BJ298" s="18" t="s">
        <v>143</v>
      </c>
      <c r="BK298" s="101">
        <f>ROUND(I298*H298,2)</f>
        <v>0</v>
      </c>
      <c r="BL298" s="18" t="s">
        <v>170</v>
      </c>
      <c r="BM298" s="180" t="s">
        <v>1226</v>
      </c>
    </row>
    <row r="299" spans="1:65" s="14" customFormat="1" ht="12">
      <c r="B299" s="189"/>
      <c r="D299" s="182" t="s">
        <v>203</v>
      </c>
      <c r="F299" s="191" t="s">
        <v>1227</v>
      </c>
      <c r="H299" s="192">
        <v>14162.316000000001</v>
      </c>
      <c r="I299" s="193"/>
      <c r="L299" s="189"/>
      <c r="M299" s="194"/>
      <c r="N299" s="195"/>
      <c r="O299" s="195"/>
      <c r="P299" s="195"/>
      <c r="Q299" s="195"/>
      <c r="R299" s="195"/>
      <c r="S299" s="195"/>
      <c r="T299" s="196"/>
      <c r="AT299" s="190" t="s">
        <v>203</v>
      </c>
      <c r="AU299" s="190" t="s">
        <v>143</v>
      </c>
      <c r="AV299" s="14" t="s">
        <v>143</v>
      </c>
      <c r="AW299" s="14" t="s">
        <v>3</v>
      </c>
      <c r="AX299" s="14" t="s">
        <v>84</v>
      </c>
      <c r="AY299" s="190" t="s">
        <v>164</v>
      </c>
    </row>
    <row r="300" spans="1:65" s="2" customFormat="1" ht="21.75" customHeight="1">
      <c r="A300" s="35"/>
      <c r="B300" s="136"/>
      <c r="C300" s="168" t="s">
        <v>358</v>
      </c>
      <c r="D300" s="168" t="s">
        <v>166</v>
      </c>
      <c r="E300" s="169" t="s">
        <v>739</v>
      </c>
      <c r="F300" s="170" t="s">
        <v>740</v>
      </c>
      <c r="G300" s="171" t="s">
        <v>211</v>
      </c>
      <c r="H300" s="172">
        <v>3540.5790000000002</v>
      </c>
      <c r="I300" s="173"/>
      <c r="J300" s="174">
        <f>ROUND(I300*H300,2)</f>
        <v>0</v>
      </c>
      <c r="K300" s="175"/>
      <c r="L300" s="36"/>
      <c r="M300" s="176" t="s">
        <v>1</v>
      </c>
      <c r="N300" s="177" t="s">
        <v>42</v>
      </c>
      <c r="O300" s="61"/>
      <c r="P300" s="178">
        <f>O300*H300</f>
        <v>0</v>
      </c>
      <c r="Q300" s="178">
        <v>0</v>
      </c>
      <c r="R300" s="178">
        <f>Q300*H300</f>
        <v>0</v>
      </c>
      <c r="S300" s="178">
        <v>0</v>
      </c>
      <c r="T300" s="179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80" t="s">
        <v>170</v>
      </c>
      <c r="AT300" s="180" t="s">
        <v>166</v>
      </c>
      <c r="AU300" s="180" t="s">
        <v>143</v>
      </c>
      <c r="AY300" s="18" t="s">
        <v>164</v>
      </c>
      <c r="BE300" s="101">
        <f>IF(N300="základná",J300,0)</f>
        <v>0</v>
      </c>
      <c r="BF300" s="101">
        <f>IF(N300="znížená",J300,0)</f>
        <v>0</v>
      </c>
      <c r="BG300" s="101">
        <f>IF(N300="zákl. prenesená",J300,0)</f>
        <v>0</v>
      </c>
      <c r="BH300" s="101">
        <f>IF(N300="zníž. prenesená",J300,0)</f>
        <v>0</v>
      </c>
      <c r="BI300" s="101">
        <f>IF(N300="nulová",J300,0)</f>
        <v>0</v>
      </c>
      <c r="BJ300" s="18" t="s">
        <v>143</v>
      </c>
      <c r="BK300" s="101">
        <f>ROUND(I300*H300,2)</f>
        <v>0</v>
      </c>
      <c r="BL300" s="18" t="s">
        <v>170</v>
      </c>
      <c r="BM300" s="180" t="s">
        <v>1228</v>
      </c>
    </row>
    <row r="301" spans="1:65" s="2" customFormat="1" ht="21.75" customHeight="1">
      <c r="A301" s="35"/>
      <c r="B301" s="136"/>
      <c r="C301" s="168" t="s">
        <v>330</v>
      </c>
      <c r="D301" s="168" t="s">
        <v>166</v>
      </c>
      <c r="E301" s="169" t="s">
        <v>743</v>
      </c>
      <c r="F301" s="170" t="s">
        <v>744</v>
      </c>
      <c r="G301" s="171" t="s">
        <v>211</v>
      </c>
      <c r="H301" s="172">
        <v>1212.33</v>
      </c>
      <c r="I301" s="173"/>
      <c r="J301" s="174">
        <f>ROUND(I301*H301,2)</f>
        <v>0</v>
      </c>
      <c r="K301" s="175"/>
      <c r="L301" s="36"/>
      <c r="M301" s="176" t="s">
        <v>1</v>
      </c>
      <c r="N301" s="177" t="s">
        <v>42</v>
      </c>
      <c r="O301" s="61"/>
      <c r="P301" s="178">
        <f>O301*H301</f>
        <v>0</v>
      </c>
      <c r="Q301" s="178">
        <v>0</v>
      </c>
      <c r="R301" s="178">
        <f>Q301*H301</f>
        <v>0</v>
      </c>
      <c r="S301" s="178">
        <v>0</v>
      </c>
      <c r="T301" s="179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80" t="s">
        <v>170</v>
      </c>
      <c r="AT301" s="180" t="s">
        <v>166</v>
      </c>
      <c r="AU301" s="180" t="s">
        <v>143</v>
      </c>
      <c r="AY301" s="18" t="s">
        <v>164</v>
      </c>
      <c r="BE301" s="101">
        <f>IF(N301="základná",J301,0)</f>
        <v>0</v>
      </c>
      <c r="BF301" s="101">
        <f>IF(N301="znížená",J301,0)</f>
        <v>0</v>
      </c>
      <c r="BG301" s="101">
        <f>IF(N301="zákl. prenesená",J301,0)</f>
        <v>0</v>
      </c>
      <c r="BH301" s="101">
        <f>IF(N301="zníž. prenesená",J301,0)</f>
        <v>0</v>
      </c>
      <c r="BI301" s="101">
        <f>IF(N301="nulová",J301,0)</f>
        <v>0</v>
      </c>
      <c r="BJ301" s="18" t="s">
        <v>143</v>
      </c>
      <c r="BK301" s="101">
        <f>ROUND(I301*H301,2)</f>
        <v>0</v>
      </c>
      <c r="BL301" s="18" t="s">
        <v>170</v>
      </c>
      <c r="BM301" s="180" t="s">
        <v>1229</v>
      </c>
    </row>
    <row r="302" spans="1:65" s="14" customFormat="1" ht="12">
      <c r="B302" s="189"/>
      <c r="D302" s="182" t="s">
        <v>203</v>
      </c>
      <c r="E302" s="190" t="s">
        <v>1</v>
      </c>
      <c r="F302" s="191" t="s">
        <v>1230</v>
      </c>
      <c r="H302" s="192">
        <v>1212.33</v>
      </c>
      <c r="I302" s="193"/>
      <c r="L302" s="189"/>
      <c r="M302" s="194"/>
      <c r="N302" s="195"/>
      <c r="O302" s="195"/>
      <c r="P302" s="195"/>
      <c r="Q302" s="195"/>
      <c r="R302" s="195"/>
      <c r="S302" s="195"/>
      <c r="T302" s="196"/>
      <c r="AT302" s="190" t="s">
        <v>203</v>
      </c>
      <c r="AU302" s="190" t="s">
        <v>143</v>
      </c>
      <c r="AV302" s="14" t="s">
        <v>143</v>
      </c>
      <c r="AW302" s="14" t="s">
        <v>30</v>
      </c>
      <c r="AX302" s="14" t="s">
        <v>84</v>
      </c>
      <c r="AY302" s="190" t="s">
        <v>164</v>
      </c>
    </row>
    <row r="303" spans="1:65" s="2" customFormat="1" ht="16.5" customHeight="1">
      <c r="A303" s="35"/>
      <c r="B303" s="136"/>
      <c r="C303" s="168" t="s">
        <v>367</v>
      </c>
      <c r="D303" s="168" t="s">
        <v>166</v>
      </c>
      <c r="E303" s="169" t="s">
        <v>748</v>
      </c>
      <c r="F303" s="170" t="s">
        <v>749</v>
      </c>
      <c r="G303" s="171" t="s">
        <v>211</v>
      </c>
      <c r="H303" s="172">
        <v>1212.33</v>
      </c>
      <c r="I303" s="173"/>
      <c r="J303" s="174">
        <f>ROUND(I303*H303,2)</f>
        <v>0</v>
      </c>
      <c r="K303" s="175"/>
      <c r="L303" s="36"/>
      <c r="M303" s="176" t="s">
        <v>1</v>
      </c>
      <c r="N303" s="177" t="s">
        <v>42</v>
      </c>
      <c r="O303" s="61"/>
      <c r="P303" s="178">
        <f>O303*H303</f>
        <v>0</v>
      </c>
      <c r="Q303" s="178">
        <v>0</v>
      </c>
      <c r="R303" s="178">
        <f>Q303*H303</f>
        <v>0</v>
      </c>
      <c r="S303" s="178">
        <v>0</v>
      </c>
      <c r="T303" s="179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80" t="s">
        <v>170</v>
      </c>
      <c r="AT303" s="180" t="s">
        <v>166</v>
      </c>
      <c r="AU303" s="180" t="s">
        <v>143</v>
      </c>
      <c r="AY303" s="18" t="s">
        <v>164</v>
      </c>
      <c r="BE303" s="101">
        <f>IF(N303="základná",J303,0)</f>
        <v>0</v>
      </c>
      <c r="BF303" s="101">
        <f>IF(N303="znížená",J303,0)</f>
        <v>0</v>
      </c>
      <c r="BG303" s="101">
        <f>IF(N303="zákl. prenesená",J303,0)</f>
        <v>0</v>
      </c>
      <c r="BH303" s="101">
        <f>IF(N303="zníž. prenesená",J303,0)</f>
        <v>0</v>
      </c>
      <c r="BI303" s="101">
        <f>IF(N303="nulová",J303,0)</f>
        <v>0</v>
      </c>
      <c r="BJ303" s="18" t="s">
        <v>143</v>
      </c>
      <c r="BK303" s="101">
        <f>ROUND(I303*H303,2)</f>
        <v>0</v>
      </c>
      <c r="BL303" s="18" t="s">
        <v>170</v>
      </c>
      <c r="BM303" s="180" t="s">
        <v>1231</v>
      </c>
    </row>
    <row r="304" spans="1:65" s="2" customFormat="1" ht="21.75" customHeight="1">
      <c r="A304" s="35"/>
      <c r="B304" s="136"/>
      <c r="C304" s="168" t="s">
        <v>334</v>
      </c>
      <c r="D304" s="168" t="s">
        <v>166</v>
      </c>
      <c r="E304" s="169" t="s">
        <v>752</v>
      </c>
      <c r="F304" s="170" t="s">
        <v>753</v>
      </c>
      <c r="G304" s="171" t="s">
        <v>211</v>
      </c>
      <c r="H304" s="172">
        <v>1717.0119999999999</v>
      </c>
      <c r="I304" s="173"/>
      <c r="J304" s="174">
        <f>ROUND(I304*H304,2)</f>
        <v>0</v>
      </c>
      <c r="K304" s="175"/>
      <c r="L304" s="36"/>
      <c r="M304" s="176" t="s">
        <v>1</v>
      </c>
      <c r="N304" s="177" t="s">
        <v>42</v>
      </c>
      <c r="O304" s="61"/>
      <c r="P304" s="178">
        <f>O304*H304</f>
        <v>0</v>
      </c>
      <c r="Q304" s="178">
        <v>0</v>
      </c>
      <c r="R304" s="178">
        <f>Q304*H304</f>
        <v>0</v>
      </c>
      <c r="S304" s="178">
        <v>0</v>
      </c>
      <c r="T304" s="179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80" t="s">
        <v>170</v>
      </c>
      <c r="AT304" s="180" t="s">
        <v>166</v>
      </c>
      <c r="AU304" s="180" t="s">
        <v>143</v>
      </c>
      <c r="AY304" s="18" t="s">
        <v>164</v>
      </c>
      <c r="BE304" s="101">
        <f>IF(N304="základná",J304,0)</f>
        <v>0</v>
      </c>
      <c r="BF304" s="101">
        <f>IF(N304="znížená",J304,0)</f>
        <v>0</v>
      </c>
      <c r="BG304" s="101">
        <f>IF(N304="zákl. prenesená",J304,0)</f>
        <v>0</v>
      </c>
      <c r="BH304" s="101">
        <f>IF(N304="zníž. prenesená",J304,0)</f>
        <v>0</v>
      </c>
      <c r="BI304" s="101">
        <f>IF(N304="nulová",J304,0)</f>
        <v>0</v>
      </c>
      <c r="BJ304" s="18" t="s">
        <v>143</v>
      </c>
      <c r="BK304" s="101">
        <f>ROUND(I304*H304,2)</f>
        <v>0</v>
      </c>
      <c r="BL304" s="18" t="s">
        <v>170</v>
      </c>
      <c r="BM304" s="180" t="s">
        <v>1232</v>
      </c>
    </row>
    <row r="305" spans="1:65" s="14" customFormat="1" ht="12">
      <c r="B305" s="189"/>
      <c r="D305" s="182" t="s">
        <v>203</v>
      </c>
      <c r="E305" s="190" t="s">
        <v>1</v>
      </c>
      <c r="F305" s="191" t="s">
        <v>1233</v>
      </c>
      <c r="H305" s="192">
        <v>1717.0119999999999</v>
      </c>
      <c r="I305" s="193"/>
      <c r="L305" s="189"/>
      <c r="M305" s="194"/>
      <c r="N305" s="195"/>
      <c r="O305" s="195"/>
      <c r="P305" s="195"/>
      <c r="Q305" s="195"/>
      <c r="R305" s="195"/>
      <c r="S305" s="195"/>
      <c r="T305" s="196"/>
      <c r="AT305" s="190" t="s">
        <v>203</v>
      </c>
      <c r="AU305" s="190" t="s">
        <v>143</v>
      </c>
      <c r="AV305" s="14" t="s">
        <v>143</v>
      </c>
      <c r="AW305" s="14" t="s">
        <v>30</v>
      </c>
      <c r="AX305" s="14" t="s">
        <v>84</v>
      </c>
      <c r="AY305" s="190" t="s">
        <v>164</v>
      </c>
    </row>
    <row r="306" spans="1:65" s="2" customFormat="1" ht="21.75" customHeight="1">
      <c r="A306" s="35"/>
      <c r="B306" s="136"/>
      <c r="C306" s="168" t="s">
        <v>376</v>
      </c>
      <c r="D306" s="168" t="s">
        <v>166</v>
      </c>
      <c r="E306" s="169" t="s">
        <v>757</v>
      </c>
      <c r="F306" s="170" t="s">
        <v>758</v>
      </c>
      <c r="G306" s="171" t="s">
        <v>211</v>
      </c>
      <c r="H306" s="172">
        <v>1717.0119999999999</v>
      </c>
      <c r="I306" s="173"/>
      <c r="J306" s="174">
        <f>ROUND(I306*H306,2)</f>
        <v>0</v>
      </c>
      <c r="K306" s="175"/>
      <c r="L306" s="36"/>
      <c r="M306" s="176" t="s">
        <v>1</v>
      </c>
      <c r="N306" s="177" t="s">
        <v>42</v>
      </c>
      <c r="O306" s="61"/>
      <c r="P306" s="178">
        <f>O306*H306</f>
        <v>0</v>
      </c>
      <c r="Q306" s="178">
        <v>0</v>
      </c>
      <c r="R306" s="178">
        <f>Q306*H306</f>
        <v>0</v>
      </c>
      <c r="S306" s="178">
        <v>0</v>
      </c>
      <c r="T306" s="179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80" t="s">
        <v>170</v>
      </c>
      <c r="AT306" s="180" t="s">
        <v>166</v>
      </c>
      <c r="AU306" s="180" t="s">
        <v>143</v>
      </c>
      <c r="AY306" s="18" t="s">
        <v>164</v>
      </c>
      <c r="BE306" s="101">
        <f>IF(N306="základná",J306,0)</f>
        <v>0</v>
      </c>
      <c r="BF306" s="101">
        <f>IF(N306="znížená",J306,0)</f>
        <v>0</v>
      </c>
      <c r="BG306" s="101">
        <f>IF(N306="zákl. prenesená",J306,0)</f>
        <v>0</v>
      </c>
      <c r="BH306" s="101">
        <f>IF(N306="zníž. prenesená",J306,0)</f>
        <v>0</v>
      </c>
      <c r="BI306" s="101">
        <f>IF(N306="nulová",J306,0)</f>
        <v>0</v>
      </c>
      <c r="BJ306" s="18" t="s">
        <v>143</v>
      </c>
      <c r="BK306" s="101">
        <f>ROUND(I306*H306,2)</f>
        <v>0</v>
      </c>
      <c r="BL306" s="18" t="s">
        <v>170</v>
      </c>
      <c r="BM306" s="180" t="s">
        <v>1234</v>
      </c>
    </row>
    <row r="307" spans="1:65" s="2" customFormat="1" ht="21.75" customHeight="1">
      <c r="A307" s="35"/>
      <c r="B307" s="136"/>
      <c r="C307" s="168" t="s">
        <v>337</v>
      </c>
      <c r="D307" s="168" t="s">
        <v>166</v>
      </c>
      <c r="E307" s="169" t="s">
        <v>1235</v>
      </c>
      <c r="F307" s="170" t="s">
        <v>1236</v>
      </c>
      <c r="G307" s="171" t="s">
        <v>211</v>
      </c>
      <c r="H307" s="172">
        <v>611.23699999999997</v>
      </c>
      <c r="I307" s="173"/>
      <c r="J307" s="174">
        <f>ROUND(I307*H307,2)</f>
        <v>0</v>
      </c>
      <c r="K307" s="175"/>
      <c r="L307" s="36"/>
      <c r="M307" s="176" t="s">
        <v>1</v>
      </c>
      <c r="N307" s="177" t="s">
        <v>42</v>
      </c>
      <c r="O307" s="61"/>
      <c r="P307" s="178">
        <f>O307*H307</f>
        <v>0</v>
      </c>
      <c r="Q307" s="178">
        <v>0</v>
      </c>
      <c r="R307" s="178">
        <f>Q307*H307</f>
        <v>0</v>
      </c>
      <c r="S307" s="178">
        <v>0</v>
      </c>
      <c r="T307" s="179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80" t="s">
        <v>170</v>
      </c>
      <c r="AT307" s="180" t="s">
        <v>166</v>
      </c>
      <c r="AU307" s="180" t="s">
        <v>143</v>
      </c>
      <c r="AY307" s="18" t="s">
        <v>164</v>
      </c>
      <c r="BE307" s="101">
        <f>IF(N307="základná",J307,0)</f>
        <v>0</v>
      </c>
      <c r="BF307" s="101">
        <f>IF(N307="znížená",J307,0)</f>
        <v>0</v>
      </c>
      <c r="BG307" s="101">
        <f>IF(N307="zákl. prenesená",J307,0)</f>
        <v>0</v>
      </c>
      <c r="BH307" s="101">
        <f>IF(N307="zníž. prenesená",J307,0)</f>
        <v>0</v>
      </c>
      <c r="BI307" s="101">
        <f>IF(N307="nulová",J307,0)</f>
        <v>0</v>
      </c>
      <c r="BJ307" s="18" t="s">
        <v>143</v>
      </c>
      <c r="BK307" s="101">
        <f>ROUND(I307*H307,2)</f>
        <v>0</v>
      </c>
      <c r="BL307" s="18" t="s">
        <v>170</v>
      </c>
      <c r="BM307" s="180" t="s">
        <v>1237</v>
      </c>
    </row>
    <row r="308" spans="1:65" s="14" customFormat="1" ht="12">
      <c r="B308" s="189"/>
      <c r="D308" s="182" t="s">
        <v>203</v>
      </c>
      <c r="E308" s="190" t="s">
        <v>1</v>
      </c>
      <c r="F308" s="191" t="s">
        <v>1238</v>
      </c>
      <c r="H308" s="192">
        <v>611.23699999999997</v>
      </c>
      <c r="I308" s="193"/>
      <c r="L308" s="189"/>
      <c r="M308" s="194"/>
      <c r="N308" s="195"/>
      <c r="O308" s="195"/>
      <c r="P308" s="195"/>
      <c r="Q308" s="195"/>
      <c r="R308" s="195"/>
      <c r="S308" s="195"/>
      <c r="T308" s="196"/>
      <c r="AT308" s="190" t="s">
        <v>203</v>
      </c>
      <c r="AU308" s="190" t="s">
        <v>143</v>
      </c>
      <c r="AV308" s="14" t="s">
        <v>143</v>
      </c>
      <c r="AW308" s="14" t="s">
        <v>30</v>
      </c>
      <c r="AX308" s="14" t="s">
        <v>84</v>
      </c>
      <c r="AY308" s="190" t="s">
        <v>164</v>
      </c>
    </row>
    <row r="309" spans="1:65" s="13" customFormat="1" ht="36">
      <c r="B309" s="181"/>
      <c r="D309" s="182" t="s">
        <v>203</v>
      </c>
      <c r="E309" s="183" t="s">
        <v>1</v>
      </c>
      <c r="F309" s="184" t="s">
        <v>1239</v>
      </c>
      <c r="H309" s="183" t="s">
        <v>1</v>
      </c>
      <c r="I309" s="185"/>
      <c r="L309" s="181"/>
      <c r="M309" s="186"/>
      <c r="N309" s="187"/>
      <c r="O309" s="187"/>
      <c r="P309" s="187"/>
      <c r="Q309" s="187"/>
      <c r="R309" s="187"/>
      <c r="S309" s="187"/>
      <c r="T309" s="188"/>
      <c r="AT309" s="183" t="s">
        <v>203</v>
      </c>
      <c r="AU309" s="183" t="s">
        <v>143</v>
      </c>
      <c r="AV309" s="13" t="s">
        <v>84</v>
      </c>
      <c r="AW309" s="13" t="s">
        <v>30</v>
      </c>
      <c r="AX309" s="13" t="s">
        <v>76</v>
      </c>
      <c r="AY309" s="183" t="s">
        <v>164</v>
      </c>
    </row>
    <row r="310" spans="1:65" s="2" customFormat="1" ht="21.75" customHeight="1">
      <c r="A310" s="35"/>
      <c r="B310" s="136"/>
      <c r="C310" s="168" t="s">
        <v>384</v>
      </c>
      <c r="D310" s="168" t="s">
        <v>166</v>
      </c>
      <c r="E310" s="169" t="s">
        <v>1240</v>
      </c>
      <c r="F310" s="170" t="s">
        <v>1241</v>
      </c>
      <c r="G310" s="171" t="s">
        <v>211</v>
      </c>
      <c r="H310" s="172">
        <v>611.23699999999997</v>
      </c>
      <c r="I310" s="173"/>
      <c r="J310" s="174">
        <f>ROUND(I310*H310,2)</f>
        <v>0</v>
      </c>
      <c r="K310" s="175"/>
      <c r="L310" s="36"/>
      <c r="M310" s="176" t="s">
        <v>1</v>
      </c>
      <c r="N310" s="177" t="s">
        <v>42</v>
      </c>
      <c r="O310" s="61"/>
      <c r="P310" s="178">
        <f>O310*H310</f>
        <v>0</v>
      </c>
      <c r="Q310" s="178">
        <v>0</v>
      </c>
      <c r="R310" s="178">
        <f>Q310*H310</f>
        <v>0</v>
      </c>
      <c r="S310" s="178">
        <v>0</v>
      </c>
      <c r="T310" s="179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80" t="s">
        <v>170</v>
      </c>
      <c r="AT310" s="180" t="s">
        <v>166</v>
      </c>
      <c r="AU310" s="180" t="s">
        <v>143</v>
      </c>
      <c r="AY310" s="18" t="s">
        <v>164</v>
      </c>
      <c r="BE310" s="101">
        <f>IF(N310="základná",J310,0)</f>
        <v>0</v>
      </c>
      <c r="BF310" s="101">
        <f>IF(N310="znížená",J310,0)</f>
        <v>0</v>
      </c>
      <c r="BG310" s="101">
        <f>IF(N310="zákl. prenesená",J310,0)</f>
        <v>0</v>
      </c>
      <c r="BH310" s="101">
        <f>IF(N310="zníž. prenesená",J310,0)</f>
        <v>0</v>
      </c>
      <c r="BI310" s="101">
        <f>IF(N310="nulová",J310,0)</f>
        <v>0</v>
      </c>
      <c r="BJ310" s="18" t="s">
        <v>143</v>
      </c>
      <c r="BK310" s="101">
        <f>ROUND(I310*H310,2)</f>
        <v>0</v>
      </c>
      <c r="BL310" s="18" t="s">
        <v>170</v>
      </c>
      <c r="BM310" s="180" t="s">
        <v>1242</v>
      </c>
    </row>
    <row r="311" spans="1:65" s="12" customFormat="1" ht="23" customHeight="1">
      <c r="B311" s="155"/>
      <c r="D311" s="156" t="s">
        <v>75</v>
      </c>
      <c r="E311" s="166" t="s">
        <v>544</v>
      </c>
      <c r="F311" s="166" t="s">
        <v>967</v>
      </c>
      <c r="I311" s="158"/>
      <c r="J311" s="167">
        <f>BK311</f>
        <v>0</v>
      </c>
      <c r="L311" s="155"/>
      <c r="M311" s="160"/>
      <c r="N311" s="161"/>
      <c r="O311" s="161"/>
      <c r="P311" s="162">
        <f>P312</f>
        <v>0</v>
      </c>
      <c r="Q311" s="161"/>
      <c r="R311" s="162">
        <f>R312</f>
        <v>0</v>
      </c>
      <c r="S311" s="161"/>
      <c r="T311" s="163">
        <f>T312</f>
        <v>0</v>
      </c>
      <c r="AR311" s="156" t="s">
        <v>84</v>
      </c>
      <c r="AT311" s="164" t="s">
        <v>75</v>
      </c>
      <c r="AU311" s="164" t="s">
        <v>84</v>
      </c>
      <c r="AY311" s="156" t="s">
        <v>164</v>
      </c>
      <c r="BK311" s="165">
        <f>BK312</f>
        <v>0</v>
      </c>
    </row>
    <row r="312" spans="1:65" s="2" customFormat="1" ht="33" customHeight="1">
      <c r="A312" s="35"/>
      <c r="B312" s="136"/>
      <c r="C312" s="168" t="s">
        <v>343</v>
      </c>
      <c r="D312" s="168" t="s">
        <v>166</v>
      </c>
      <c r="E312" s="169" t="s">
        <v>1243</v>
      </c>
      <c r="F312" s="170" t="s">
        <v>1244</v>
      </c>
      <c r="G312" s="171" t="s">
        <v>211</v>
      </c>
      <c r="H312" s="172">
        <v>8638.7289999999994</v>
      </c>
      <c r="I312" s="173"/>
      <c r="J312" s="174">
        <f>ROUND(I312*H312,2)</f>
        <v>0</v>
      </c>
      <c r="K312" s="175"/>
      <c r="L312" s="36"/>
      <c r="M312" s="176" t="s">
        <v>1</v>
      </c>
      <c r="N312" s="177" t="s">
        <v>42</v>
      </c>
      <c r="O312" s="61"/>
      <c r="P312" s="178">
        <f>O312*H312</f>
        <v>0</v>
      </c>
      <c r="Q312" s="178">
        <v>0</v>
      </c>
      <c r="R312" s="178">
        <f>Q312*H312</f>
        <v>0</v>
      </c>
      <c r="S312" s="178">
        <v>0</v>
      </c>
      <c r="T312" s="17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80" t="s">
        <v>170</v>
      </c>
      <c r="AT312" s="180" t="s">
        <v>166</v>
      </c>
      <c r="AU312" s="180" t="s">
        <v>143</v>
      </c>
      <c r="AY312" s="18" t="s">
        <v>164</v>
      </c>
      <c r="BE312" s="101">
        <f>IF(N312="základná",J312,0)</f>
        <v>0</v>
      </c>
      <c r="BF312" s="101">
        <f>IF(N312="znížená",J312,0)</f>
        <v>0</v>
      </c>
      <c r="BG312" s="101">
        <f>IF(N312="zákl. prenesená",J312,0)</f>
        <v>0</v>
      </c>
      <c r="BH312" s="101">
        <f>IF(N312="zníž. prenesená",J312,0)</f>
        <v>0</v>
      </c>
      <c r="BI312" s="101">
        <f>IF(N312="nulová",J312,0)</f>
        <v>0</v>
      </c>
      <c r="BJ312" s="18" t="s">
        <v>143</v>
      </c>
      <c r="BK312" s="101">
        <f>ROUND(I312*H312,2)</f>
        <v>0</v>
      </c>
      <c r="BL312" s="18" t="s">
        <v>170</v>
      </c>
      <c r="BM312" s="180" t="s">
        <v>1245</v>
      </c>
    </row>
    <row r="313" spans="1:65" s="12" customFormat="1" ht="26" customHeight="1">
      <c r="B313" s="155"/>
      <c r="D313" s="156" t="s">
        <v>75</v>
      </c>
      <c r="E313" s="157" t="s">
        <v>976</v>
      </c>
      <c r="F313" s="157" t="s">
        <v>977</v>
      </c>
      <c r="I313" s="158"/>
      <c r="J313" s="159">
        <f>BK313</f>
        <v>0</v>
      </c>
      <c r="L313" s="155"/>
      <c r="M313" s="160"/>
      <c r="N313" s="161"/>
      <c r="O313" s="161"/>
      <c r="P313" s="162">
        <f>P314+P369</f>
        <v>0</v>
      </c>
      <c r="Q313" s="161"/>
      <c r="R313" s="162">
        <f>R314+R369</f>
        <v>0.35291679999999997</v>
      </c>
      <c r="S313" s="161"/>
      <c r="T313" s="163">
        <f>T314+T369</f>
        <v>0</v>
      </c>
      <c r="AR313" s="156" t="s">
        <v>143</v>
      </c>
      <c r="AT313" s="164" t="s">
        <v>75</v>
      </c>
      <c r="AU313" s="164" t="s">
        <v>76</v>
      </c>
      <c r="AY313" s="156" t="s">
        <v>164</v>
      </c>
      <c r="BK313" s="165">
        <f>BK314+BK369</f>
        <v>0</v>
      </c>
    </row>
    <row r="314" spans="1:65" s="12" customFormat="1" ht="23" customHeight="1">
      <c r="B314" s="155"/>
      <c r="D314" s="156" t="s">
        <v>75</v>
      </c>
      <c r="E314" s="166" t="s">
        <v>1246</v>
      </c>
      <c r="F314" s="166" t="s">
        <v>1247</v>
      </c>
      <c r="I314" s="158"/>
      <c r="J314" s="167">
        <f>BK314</f>
        <v>0</v>
      </c>
      <c r="L314" s="155"/>
      <c r="M314" s="160"/>
      <c r="N314" s="161"/>
      <c r="O314" s="161"/>
      <c r="P314" s="162">
        <f>SUM(P315:P368)</f>
        <v>0</v>
      </c>
      <c r="Q314" s="161"/>
      <c r="R314" s="162">
        <f>SUM(R315:R368)</f>
        <v>0.20499999999999999</v>
      </c>
      <c r="S314" s="161"/>
      <c r="T314" s="163">
        <f>SUM(T315:T368)</f>
        <v>0</v>
      </c>
      <c r="AR314" s="156" t="s">
        <v>143</v>
      </c>
      <c r="AT314" s="164" t="s">
        <v>75</v>
      </c>
      <c r="AU314" s="164" t="s">
        <v>84</v>
      </c>
      <c r="AY314" s="156" t="s">
        <v>164</v>
      </c>
      <c r="BK314" s="165">
        <f>SUM(BK315:BK368)</f>
        <v>0</v>
      </c>
    </row>
    <row r="315" spans="1:65" s="2" customFormat="1" ht="44.25" customHeight="1">
      <c r="A315" s="35"/>
      <c r="B315" s="136"/>
      <c r="C315" s="168" t="s">
        <v>391</v>
      </c>
      <c r="D315" s="168" t="s">
        <v>166</v>
      </c>
      <c r="E315" s="169" t="s">
        <v>1248</v>
      </c>
      <c r="F315" s="170" t="s">
        <v>1249</v>
      </c>
      <c r="G315" s="171" t="s">
        <v>174</v>
      </c>
      <c r="H315" s="172">
        <v>361.35</v>
      </c>
      <c r="I315" s="173"/>
      <c r="J315" s="174">
        <f>ROUND(I315*H315,2)</f>
        <v>0</v>
      </c>
      <c r="K315" s="175"/>
      <c r="L315" s="36"/>
      <c r="M315" s="176" t="s">
        <v>1</v>
      </c>
      <c r="N315" s="177" t="s">
        <v>42</v>
      </c>
      <c r="O315" s="61"/>
      <c r="P315" s="178">
        <f>O315*H315</f>
        <v>0</v>
      </c>
      <c r="Q315" s="178">
        <v>0</v>
      </c>
      <c r="R315" s="178">
        <f>Q315*H315</f>
        <v>0</v>
      </c>
      <c r="S315" s="178">
        <v>0</v>
      </c>
      <c r="T315" s="17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80" t="s">
        <v>234</v>
      </c>
      <c r="AT315" s="180" t="s">
        <v>166</v>
      </c>
      <c r="AU315" s="180" t="s">
        <v>143</v>
      </c>
      <c r="AY315" s="18" t="s">
        <v>164</v>
      </c>
      <c r="BE315" s="101">
        <f>IF(N315="základná",J315,0)</f>
        <v>0</v>
      </c>
      <c r="BF315" s="101">
        <f>IF(N315="znížená",J315,0)</f>
        <v>0</v>
      </c>
      <c r="BG315" s="101">
        <f>IF(N315="zákl. prenesená",J315,0)</f>
        <v>0</v>
      </c>
      <c r="BH315" s="101">
        <f>IF(N315="zníž. prenesená",J315,0)</f>
        <v>0</v>
      </c>
      <c r="BI315" s="101">
        <f>IF(N315="nulová",J315,0)</f>
        <v>0</v>
      </c>
      <c r="BJ315" s="18" t="s">
        <v>143</v>
      </c>
      <c r="BK315" s="101">
        <f>ROUND(I315*H315,2)</f>
        <v>0</v>
      </c>
      <c r="BL315" s="18" t="s">
        <v>234</v>
      </c>
      <c r="BM315" s="180" t="s">
        <v>1250</v>
      </c>
    </row>
    <row r="316" spans="1:65" s="13" customFormat="1" ht="12">
      <c r="B316" s="181"/>
      <c r="D316" s="182" t="s">
        <v>203</v>
      </c>
      <c r="E316" s="183" t="s">
        <v>1</v>
      </c>
      <c r="F316" s="184" t="s">
        <v>1212</v>
      </c>
      <c r="H316" s="183" t="s">
        <v>1</v>
      </c>
      <c r="I316" s="185"/>
      <c r="L316" s="181"/>
      <c r="M316" s="186"/>
      <c r="N316" s="187"/>
      <c r="O316" s="187"/>
      <c r="P316" s="187"/>
      <c r="Q316" s="187"/>
      <c r="R316" s="187"/>
      <c r="S316" s="187"/>
      <c r="T316" s="188"/>
      <c r="AT316" s="183" t="s">
        <v>203</v>
      </c>
      <c r="AU316" s="183" t="s">
        <v>143</v>
      </c>
      <c r="AV316" s="13" t="s">
        <v>84</v>
      </c>
      <c r="AW316" s="13" t="s">
        <v>30</v>
      </c>
      <c r="AX316" s="13" t="s">
        <v>76</v>
      </c>
      <c r="AY316" s="183" t="s">
        <v>164</v>
      </c>
    </row>
    <row r="317" spans="1:65" s="14" customFormat="1" ht="12">
      <c r="B317" s="189"/>
      <c r="D317" s="182" t="s">
        <v>203</v>
      </c>
      <c r="E317" s="190" t="s">
        <v>1</v>
      </c>
      <c r="F317" s="191" t="s">
        <v>1251</v>
      </c>
      <c r="H317" s="192">
        <v>272.25</v>
      </c>
      <c r="I317" s="193"/>
      <c r="L317" s="189"/>
      <c r="M317" s="194"/>
      <c r="N317" s="195"/>
      <c r="O317" s="195"/>
      <c r="P317" s="195"/>
      <c r="Q317" s="195"/>
      <c r="R317" s="195"/>
      <c r="S317" s="195"/>
      <c r="T317" s="196"/>
      <c r="AT317" s="190" t="s">
        <v>203</v>
      </c>
      <c r="AU317" s="190" t="s">
        <v>143</v>
      </c>
      <c r="AV317" s="14" t="s">
        <v>143</v>
      </c>
      <c r="AW317" s="14" t="s">
        <v>30</v>
      </c>
      <c r="AX317" s="14" t="s">
        <v>76</v>
      </c>
      <c r="AY317" s="190" t="s">
        <v>164</v>
      </c>
    </row>
    <row r="318" spans="1:65" s="13" customFormat="1" ht="12">
      <c r="B318" s="181"/>
      <c r="D318" s="182" t="s">
        <v>203</v>
      </c>
      <c r="E318" s="183" t="s">
        <v>1</v>
      </c>
      <c r="F318" s="184" t="s">
        <v>1213</v>
      </c>
      <c r="H318" s="183" t="s">
        <v>1</v>
      </c>
      <c r="I318" s="185"/>
      <c r="L318" s="181"/>
      <c r="M318" s="186"/>
      <c r="N318" s="187"/>
      <c r="O318" s="187"/>
      <c r="P318" s="187"/>
      <c r="Q318" s="187"/>
      <c r="R318" s="187"/>
      <c r="S318" s="187"/>
      <c r="T318" s="188"/>
      <c r="AT318" s="183" t="s">
        <v>203</v>
      </c>
      <c r="AU318" s="183" t="s">
        <v>143</v>
      </c>
      <c r="AV318" s="13" t="s">
        <v>84</v>
      </c>
      <c r="AW318" s="13" t="s">
        <v>30</v>
      </c>
      <c r="AX318" s="13" t="s">
        <v>76</v>
      </c>
      <c r="AY318" s="183" t="s">
        <v>164</v>
      </c>
    </row>
    <row r="319" spans="1:65" s="14" customFormat="1" ht="12">
      <c r="B319" s="189"/>
      <c r="D319" s="182" t="s">
        <v>203</v>
      </c>
      <c r="E319" s="190" t="s">
        <v>1</v>
      </c>
      <c r="F319" s="191" t="s">
        <v>1252</v>
      </c>
      <c r="H319" s="192">
        <v>89.1</v>
      </c>
      <c r="I319" s="193"/>
      <c r="L319" s="189"/>
      <c r="M319" s="194"/>
      <c r="N319" s="195"/>
      <c r="O319" s="195"/>
      <c r="P319" s="195"/>
      <c r="Q319" s="195"/>
      <c r="R319" s="195"/>
      <c r="S319" s="195"/>
      <c r="T319" s="196"/>
      <c r="AT319" s="190" t="s">
        <v>203</v>
      </c>
      <c r="AU319" s="190" t="s">
        <v>143</v>
      </c>
      <c r="AV319" s="14" t="s">
        <v>143</v>
      </c>
      <c r="AW319" s="14" t="s">
        <v>30</v>
      </c>
      <c r="AX319" s="14" t="s">
        <v>76</v>
      </c>
      <c r="AY319" s="190" t="s">
        <v>164</v>
      </c>
    </row>
    <row r="320" spans="1:65" s="15" customFormat="1" ht="12">
      <c r="B320" s="197"/>
      <c r="D320" s="182" t="s">
        <v>203</v>
      </c>
      <c r="E320" s="198" t="s">
        <v>1</v>
      </c>
      <c r="F320" s="199" t="s">
        <v>206</v>
      </c>
      <c r="H320" s="200">
        <v>361.35</v>
      </c>
      <c r="I320" s="201"/>
      <c r="L320" s="197"/>
      <c r="M320" s="202"/>
      <c r="N320" s="203"/>
      <c r="O320" s="203"/>
      <c r="P320" s="203"/>
      <c r="Q320" s="203"/>
      <c r="R320" s="203"/>
      <c r="S320" s="203"/>
      <c r="T320" s="204"/>
      <c r="AT320" s="198" t="s">
        <v>203</v>
      </c>
      <c r="AU320" s="198" t="s">
        <v>143</v>
      </c>
      <c r="AV320" s="15" t="s">
        <v>170</v>
      </c>
      <c r="AW320" s="15" t="s">
        <v>30</v>
      </c>
      <c r="AX320" s="15" t="s">
        <v>84</v>
      </c>
      <c r="AY320" s="198" t="s">
        <v>164</v>
      </c>
    </row>
    <row r="321" spans="1:65" s="2" customFormat="1" ht="21.75" customHeight="1">
      <c r="A321" s="35"/>
      <c r="B321" s="136"/>
      <c r="C321" s="168" t="s">
        <v>346</v>
      </c>
      <c r="D321" s="168" t="s">
        <v>166</v>
      </c>
      <c r="E321" s="169" t="s">
        <v>1253</v>
      </c>
      <c r="F321" s="170" t="s">
        <v>1254</v>
      </c>
      <c r="G321" s="171" t="s">
        <v>640</v>
      </c>
      <c r="H321" s="172">
        <v>219</v>
      </c>
      <c r="I321" s="173"/>
      <c r="J321" s="174">
        <f>ROUND(I321*H321,2)</f>
        <v>0</v>
      </c>
      <c r="K321" s="175"/>
      <c r="L321" s="36"/>
      <c r="M321" s="176" t="s">
        <v>1</v>
      </c>
      <c r="N321" s="177" t="s">
        <v>42</v>
      </c>
      <c r="O321" s="61"/>
      <c r="P321" s="178">
        <f>O321*H321</f>
        <v>0</v>
      </c>
      <c r="Q321" s="178">
        <v>0</v>
      </c>
      <c r="R321" s="178">
        <f>Q321*H321</f>
        <v>0</v>
      </c>
      <c r="S321" s="178">
        <v>0</v>
      </c>
      <c r="T321" s="179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80" t="s">
        <v>234</v>
      </c>
      <c r="AT321" s="180" t="s">
        <v>166</v>
      </c>
      <c r="AU321" s="180" t="s">
        <v>143</v>
      </c>
      <c r="AY321" s="18" t="s">
        <v>164</v>
      </c>
      <c r="BE321" s="101">
        <f>IF(N321="základná",J321,0)</f>
        <v>0</v>
      </c>
      <c r="BF321" s="101">
        <f>IF(N321="znížená",J321,0)</f>
        <v>0</v>
      </c>
      <c r="BG321" s="101">
        <f>IF(N321="zákl. prenesená",J321,0)</f>
        <v>0</v>
      </c>
      <c r="BH321" s="101">
        <f>IF(N321="zníž. prenesená",J321,0)</f>
        <v>0</v>
      </c>
      <c r="BI321" s="101">
        <f>IF(N321="nulová",J321,0)</f>
        <v>0</v>
      </c>
      <c r="BJ321" s="18" t="s">
        <v>143</v>
      </c>
      <c r="BK321" s="101">
        <f>ROUND(I321*H321,2)</f>
        <v>0</v>
      </c>
      <c r="BL321" s="18" t="s">
        <v>234</v>
      </c>
      <c r="BM321" s="180" t="s">
        <v>1255</v>
      </c>
    </row>
    <row r="322" spans="1:65" s="13" customFormat="1" ht="12">
      <c r="B322" s="181"/>
      <c r="D322" s="182" t="s">
        <v>203</v>
      </c>
      <c r="E322" s="183" t="s">
        <v>1</v>
      </c>
      <c r="F322" s="184" t="s">
        <v>1212</v>
      </c>
      <c r="H322" s="183" t="s">
        <v>1</v>
      </c>
      <c r="I322" s="185"/>
      <c r="L322" s="181"/>
      <c r="M322" s="186"/>
      <c r="N322" s="187"/>
      <c r="O322" s="187"/>
      <c r="P322" s="187"/>
      <c r="Q322" s="187"/>
      <c r="R322" s="187"/>
      <c r="S322" s="187"/>
      <c r="T322" s="188"/>
      <c r="AT322" s="183" t="s">
        <v>203</v>
      </c>
      <c r="AU322" s="183" t="s">
        <v>143</v>
      </c>
      <c r="AV322" s="13" t="s">
        <v>84</v>
      </c>
      <c r="AW322" s="13" t="s">
        <v>30</v>
      </c>
      <c r="AX322" s="13" t="s">
        <v>76</v>
      </c>
      <c r="AY322" s="183" t="s">
        <v>164</v>
      </c>
    </row>
    <row r="323" spans="1:65" s="14" customFormat="1" ht="12">
      <c r="B323" s="189"/>
      <c r="D323" s="182" t="s">
        <v>203</v>
      </c>
      <c r="E323" s="190" t="s">
        <v>1</v>
      </c>
      <c r="F323" s="191" t="s">
        <v>1256</v>
      </c>
      <c r="H323" s="192">
        <v>165</v>
      </c>
      <c r="I323" s="193"/>
      <c r="L323" s="189"/>
      <c r="M323" s="194"/>
      <c r="N323" s="195"/>
      <c r="O323" s="195"/>
      <c r="P323" s="195"/>
      <c r="Q323" s="195"/>
      <c r="R323" s="195"/>
      <c r="S323" s="195"/>
      <c r="T323" s="196"/>
      <c r="AT323" s="190" t="s">
        <v>203</v>
      </c>
      <c r="AU323" s="190" t="s">
        <v>143</v>
      </c>
      <c r="AV323" s="14" t="s">
        <v>143</v>
      </c>
      <c r="AW323" s="14" t="s">
        <v>30</v>
      </c>
      <c r="AX323" s="14" t="s">
        <v>76</v>
      </c>
      <c r="AY323" s="190" t="s">
        <v>164</v>
      </c>
    </row>
    <row r="324" spans="1:65" s="13" customFormat="1" ht="12">
      <c r="B324" s="181"/>
      <c r="D324" s="182" t="s">
        <v>203</v>
      </c>
      <c r="E324" s="183" t="s">
        <v>1</v>
      </c>
      <c r="F324" s="184" t="s">
        <v>1213</v>
      </c>
      <c r="H324" s="183" t="s">
        <v>1</v>
      </c>
      <c r="I324" s="185"/>
      <c r="L324" s="181"/>
      <c r="M324" s="186"/>
      <c r="N324" s="187"/>
      <c r="O324" s="187"/>
      <c r="P324" s="187"/>
      <c r="Q324" s="187"/>
      <c r="R324" s="187"/>
      <c r="S324" s="187"/>
      <c r="T324" s="188"/>
      <c r="AT324" s="183" t="s">
        <v>203</v>
      </c>
      <c r="AU324" s="183" t="s">
        <v>143</v>
      </c>
      <c r="AV324" s="13" t="s">
        <v>84</v>
      </c>
      <c r="AW324" s="13" t="s">
        <v>30</v>
      </c>
      <c r="AX324" s="13" t="s">
        <v>76</v>
      </c>
      <c r="AY324" s="183" t="s">
        <v>164</v>
      </c>
    </row>
    <row r="325" spans="1:65" s="14" customFormat="1" ht="12">
      <c r="B325" s="189"/>
      <c r="D325" s="182" t="s">
        <v>203</v>
      </c>
      <c r="E325" s="190" t="s">
        <v>1</v>
      </c>
      <c r="F325" s="191" t="s">
        <v>1257</v>
      </c>
      <c r="H325" s="192">
        <v>54</v>
      </c>
      <c r="I325" s="193"/>
      <c r="L325" s="189"/>
      <c r="M325" s="194"/>
      <c r="N325" s="195"/>
      <c r="O325" s="195"/>
      <c r="P325" s="195"/>
      <c r="Q325" s="195"/>
      <c r="R325" s="195"/>
      <c r="S325" s="195"/>
      <c r="T325" s="196"/>
      <c r="AT325" s="190" t="s">
        <v>203</v>
      </c>
      <c r="AU325" s="190" t="s">
        <v>143</v>
      </c>
      <c r="AV325" s="14" t="s">
        <v>143</v>
      </c>
      <c r="AW325" s="14" t="s">
        <v>30</v>
      </c>
      <c r="AX325" s="14" t="s">
        <v>76</v>
      </c>
      <c r="AY325" s="190" t="s">
        <v>164</v>
      </c>
    </row>
    <row r="326" spans="1:65" s="15" customFormat="1" ht="12">
      <c r="B326" s="197"/>
      <c r="D326" s="182" t="s">
        <v>203</v>
      </c>
      <c r="E326" s="198" t="s">
        <v>1</v>
      </c>
      <c r="F326" s="199" t="s">
        <v>206</v>
      </c>
      <c r="H326" s="200">
        <v>219</v>
      </c>
      <c r="I326" s="201"/>
      <c r="L326" s="197"/>
      <c r="M326" s="202"/>
      <c r="N326" s="203"/>
      <c r="O326" s="203"/>
      <c r="P326" s="203"/>
      <c r="Q326" s="203"/>
      <c r="R326" s="203"/>
      <c r="S326" s="203"/>
      <c r="T326" s="204"/>
      <c r="AT326" s="198" t="s">
        <v>203</v>
      </c>
      <c r="AU326" s="198" t="s">
        <v>143</v>
      </c>
      <c r="AV326" s="15" t="s">
        <v>170</v>
      </c>
      <c r="AW326" s="15" t="s">
        <v>30</v>
      </c>
      <c r="AX326" s="15" t="s">
        <v>84</v>
      </c>
      <c r="AY326" s="198" t="s">
        <v>164</v>
      </c>
    </row>
    <row r="327" spans="1:65" s="2" customFormat="1" ht="21.75" customHeight="1">
      <c r="A327" s="35"/>
      <c r="B327" s="136"/>
      <c r="C327" s="168" t="s">
        <v>398</v>
      </c>
      <c r="D327" s="168" t="s">
        <v>166</v>
      </c>
      <c r="E327" s="169" t="s">
        <v>1258</v>
      </c>
      <c r="F327" s="170" t="s">
        <v>1259</v>
      </c>
      <c r="G327" s="171" t="s">
        <v>169</v>
      </c>
      <c r="H327" s="172">
        <v>41</v>
      </c>
      <c r="I327" s="173"/>
      <c r="J327" s="174">
        <f>ROUND(I327*H327,2)</f>
        <v>0</v>
      </c>
      <c r="K327" s="175"/>
      <c r="L327" s="36"/>
      <c r="M327" s="176" t="s">
        <v>1</v>
      </c>
      <c r="N327" s="177" t="s">
        <v>42</v>
      </c>
      <c r="O327" s="61"/>
      <c r="P327" s="178">
        <f>O327*H327</f>
        <v>0</v>
      </c>
      <c r="Q327" s="178">
        <v>0</v>
      </c>
      <c r="R327" s="178">
        <f>Q327*H327</f>
        <v>0</v>
      </c>
      <c r="S327" s="178">
        <v>0</v>
      </c>
      <c r="T327" s="179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80" t="s">
        <v>234</v>
      </c>
      <c r="AT327" s="180" t="s">
        <v>166</v>
      </c>
      <c r="AU327" s="180" t="s">
        <v>143</v>
      </c>
      <c r="AY327" s="18" t="s">
        <v>164</v>
      </c>
      <c r="BE327" s="101">
        <f>IF(N327="základná",J327,0)</f>
        <v>0</v>
      </c>
      <c r="BF327" s="101">
        <f>IF(N327="znížená",J327,0)</f>
        <v>0</v>
      </c>
      <c r="BG327" s="101">
        <f>IF(N327="zákl. prenesená",J327,0)</f>
        <v>0</v>
      </c>
      <c r="BH327" s="101">
        <f>IF(N327="zníž. prenesená",J327,0)</f>
        <v>0</v>
      </c>
      <c r="BI327" s="101">
        <f>IF(N327="nulová",J327,0)</f>
        <v>0</v>
      </c>
      <c r="BJ327" s="18" t="s">
        <v>143</v>
      </c>
      <c r="BK327" s="101">
        <f>ROUND(I327*H327,2)</f>
        <v>0</v>
      </c>
      <c r="BL327" s="18" t="s">
        <v>234</v>
      </c>
      <c r="BM327" s="180" t="s">
        <v>1260</v>
      </c>
    </row>
    <row r="328" spans="1:65" s="13" customFormat="1" ht="12">
      <c r="B328" s="181"/>
      <c r="D328" s="182" t="s">
        <v>203</v>
      </c>
      <c r="E328" s="183" t="s">
        <v>1</v>
      </c>
      <c r="F328" s="184" t="s">
        <v>1261</v>
      </c>
      <c r="H328" s="183" t="s">
        <v>1</v>
      </c>
      <c r="I328" s="185"/>
      <c r="L328" s="181"/>
      <c r="M328" s="186"/>
      <c r="N328" s="187"/>
      <c r="O328" s="187"/>
      <c r="P328" s="187"/>
      <c r="Q328" s="187"/>
      <c r="R328" s="187"/>
      <c r="S328" s="187"/>
      <c r="T328" s="188"/>
      <c r="AT328" s="183" t="s">
        <v>203</v>
      </c>
      <c r="AU328" s="183" t="s">
        <v>143</v>
      </c>
      <c r="AV328" s="13" t="s">
        <v>84</v>
      </c>
      <c r="AW328" s="13" t="s">
        <v>30</v>
      </c>
      <c r="AX328" s="13" t="s">
        <v>76</v>
      </c>
      <c r="AY328" s="183" t="s">
        <v>164</v>
      </c>
    </row>
    <row r="329" spans="1:65" s="13" customFormat="1" ht="12">
      <c r="B329" s="181"/>
      <c r="D329" s="182" t="s">
        <v>203</v>
      </c>
      <c r="E329" s="183" t="s">
        <v>1</v>
      </c>
      <c r="F329" s="184" t="s">
        <v>1212</v>
      </c>
      <c r="H329" s="183" t="s">
        <v>1</v>
      </c>
      <c r="I329" s="185"/>
      <c r="L329" s="181"/>
      <c r="M329" s="186"/>
      <c r="N329" s="187"/>
      <c r="O329" s="187"/>
      <c r="P329" s="187"/>
      <c r="Q329" s="187"/>
      <c r="R329" s="187"/>
      <c r="S329" s="187"/>
      <c r="T329" s="188"/>
      <c r="AT329" s="183" t="s">
        <v>203</v>
      </c>
      <c r="AU329" s="183" t="s">
        <v>143</v>
      </c>
      <c r="AV329" s="13" t="s">
        <v>84</v>
      </c>
      <c r="AW329" s="13" t="s">
        <v>30</v>
      </c>
      <c r="AX329" s="13" t="s">
        <v>76</v>
      </c>
      <c r="AY329" s="183" t="s">
        <v>164</v>
      </c>
    </row>
    <row r="330" spans="1:65" s="14" customFormat="1" ht="12">
      <c r="B330" s="189"/>
      <c r="D330" s="182" t="s">
        <v>203</v>
      </c>
      <c r="E330" s="190" t="s">
        <v>1</v>
      </c>
      <c r="F330" s="191" t="s">
        <v>251</v>
      </c>
      <c r="H330" s="192">
        <v>22</v>
      </c>
      <c r="I330" s="193"/>
      <c r="L330" s="189"/>
      <c r="M330" s="194"/>
      <c r="N330" s="195"/>
      <c r="O330" s="195"/>
      <c r="P330" s="195"/>
      <c r="Q330" s="195"/>
      <c r="R330" s="195"/>
      <c r="S330" s="195"/>
      <c r="T330" s="196"/>
      <c r="AT330" s="190" t="s">
        <v>203</v>
      </c>
      <c r="AU330" s="190" t="s">
        <v>143</v>
      </c>
      <c r="AV330" s="14" t="s">
        <v>143</v>
      </c>
      <c r="AW330" s="14" t="s">
        <v>30</v>
      </c>
      <c r="AX330" s="14" t="s">
        <v>76</v>
      </c>
      <c r="AY330" s="190" t="s">
        <v>164</v>
      </c>
    </row>
    <row r="331" spans="1:65" s="13" customFormat="1" ht="12">
      <c r="B331" s="181"/>
      <c r="D331" s="182" t="s">
        <v>203</v>
      </c>
      <c r="E331" s="183" t="s">
        <v>1</v>
      </c>
      <c r="F331" s="184" t="s">
        <v>1213</v>
      </c>
      <c r="H331" s="183" t="s">
        <v>1</v>
      </c>
      <c r="I331" s="185"/>
      <c r="L331" s="181"/>
      <c r="M331" s="186"/>
      <c r="N331" s="187"/>
      <c r="O331" s="187"/>
      <c r="P331" s="187"/>
      <c r="Q331" s="187"/>
      <c r="R331" s="187"/>
      <c r="S331" s="187"/>
      <c r="T331" s="188"/>
      <c r="AT331" s="183" t="s">
        <v>203</v>
      </c>
      <c r="AU331" s="183" t="s">
        <v>143</v>
      </c>
      <c r="AV331" s="13" t="s">
        <v>84</v>
      </c>
      <c r="AW331" s="13" t="s">
        <v>30</v>
      </c>
      <c r="AX331" s="13" t="s">
        <v>76</v>
      </c>
      <c r="AY331" s="183" t="s">
        <v>164</v>
      </c>
    </row>
    <row r="332" spans="1:65" s="14" customFormat="1" ht="12">
      <c r="B332" s="189"/>
      <c r="D332" s="182" t="s">
        <v>203</v>
      </c>
      <c r="E332" s="190" t="s">
        <v>1</v>
      </c>
      <c r="F332" s="191" t="s">
        <v>191</v>
      </c>
      <c r="H332" s="192">
        <v>7</v>
      </c>
      <c r="I332" s="193"/>
      <c r="L332" s="189"/>
      <c r="M332" s="194"/>
      <c r="N332" s="195"/>
      <c r="O332" s="195"/>
      <c r="P332" s="195"/>
      <c r="Q332" s="195"/>
      <c r="R332" s="195"/>
      <c r="S332" s="195"/>
      <c r="T332" s="196"/>
      <c r="AT332" s="190" t="s">
        <v>203</v>
      </c>
      <c r="AU332" s="190" t="s">
        <v>143</v>
      </c>
      <c r="AV332" s="14" t="s">
        <v>143</v>
      </c>
      <c r="AW332" s="14" t="s">
        <v>30</v>
      </c>
      <c r="AX332" s="14" t="s">
        <v>76</v>
      </c>
      <c r="AY332" s="190" t="s">
        <v>164</v>
      </c>
    </row>
    <row r="333" spans="1:65" s="16" customFormat="1" ht="12">
      <c r="B333" s="223"/>
      <c r="D333" s="182" t="s">
        <v>203</v>
      </c>
      <c r="E333" s="224" t="s">
        <v>1</v>
      </c>
      <c r="F333" s="225" t="s">
        <v>1100</v>
      </c>
      <c r="H333" s="226">
        <v>29</v>
      </c>
      <c r="I333" s="227"/>
      <c r="L333" s="223"/>
      <c r="M333" s="228"/>
      <c r="N333" s="229"/>
      <c r="O333" s="229"/>
      <c r="P333" s="229"/>
      <c r="Q333" s="229"/>
      <c r="R333" s="229"/>
      <c r="S333" s="229"/>
      <c r="T333" s="230"/>
      <c r="AT333" s="224" t="s">
        <v>203</v>
      </c>
      <c r="AU333" s="224" t="s">
        <v>143</v>
      </c>
      <c r="AV333" s="16" t="s">
        <v>176</v>
      </c>
      <c r="AW333" s="16" t="s">
        <v>30</v>
      </c>
      <c r="AX333" s="16" t="s">
        <v>76</v>
      </c>
      <c r="AY333" s="224" t="s">
        <v>164</v>
      </c>
    </row>
    <row r="334" spans="1:65" s="13" customFormat="1" ht="12">
      <c r="B334" s="181"/>
      <c r="D334" s="182" t="s">
        <v>203</v>
      </c>
      <c r="E334" s="183" t="s">
        <v>1</v>
      </c>
      <c r="F334" s="184" t="s">
        <v>1262</v>
      </c>
      <c r="H334" s="183" t="s">
        <v>1</v>
      </c>
      <c r="I334" s="185"/>
      <c r="L334" s="181"/>
      <c r="M334" s="186"/>
      <c r="N334" s="187"/>
      <c r="O334" s="187"/>
      <c r="P334" s="187"/>
      <c r="Q334" s="187"/>
      <c r="R334" s="187"/>
      <c r="S334" s="187"/>
      <c r="T334" s="188"/>
      <c r="AT334" s="183" t="s">
        <v>203</v>
      </c>
      <c r="AU334" s="183" t="s">
        <v>143</v>
      </c>
      <c r="AV334" s="13" t="s">
        <v>84</v>
      </c>
      <c r="AW334" s="13" t="s">
        <v>30</v>
      </c>
      <c r="AX334" s="13" t="s">
        <v>76</v>
      </c>
      <c r="AY334" s="183" t="s">
        <v>164</v>
      </c>
    </row>
    <row r="335" spans="1:65" s="13" customFormat="1" ht="12">
      <c r="B335" s="181"/>
      <c r="D335" s="182" t="s">
        <v>203</v>
      </c>
      <c r="E335" s="183" t="s">
        <v>1</v>
      </c>
      <c r="F335" s="184" t="s">
        <v>1212</v>
      </c>
      <c r="H335" s="183" t="s">
        <v>1</v>
      </c>
      <c r="I335" s="185"/>
      <c r="L335" s="181"/>
      <c r="M335" s="186"/>
      <c r="N335" s="187"/>
      <c r="O335" s="187"/>
      <c r="P335" s="187"/>
      <c r="Q335" s="187"/>
      <c r="R335" s="187"/>
      <c r="S335" s="187"/>
      <c r="T335" s="188"/>
      <c r="AT335" s="183" t="s">
        <v>203</v>
      </c>
      <c r="AU335" s="183" t="s">
        <v>143</v>
      </c>
      <c r="AV335" s="13" t="s">
        <v>84</v>
      </c>
      <c r="AW335" s="13" t="s">
        <v>30</v>
      </c>
      <c r="AX335" s="13" t="s">
        <v>76</v>
      </c>
      <c r="AY335" s="183" t="s">
        <v>164</v>
      </c>
    </row>
    <row r="336" spans="1:65" s="14" customFormat="1" ht="12">
      <c r="B336" s="189"/>
      <c r="D336" s="182" t="s">
        <v>203</v>
      </c>
      <c r="E336" s="190" t="s">
        <v>1</v>
      </c>
      <c r="F336" s="191" t="s">
        <v>195</v>
      </c>
      <c r="H336" s="192">
        <v>8</v>
      </c>
      <c r="I336" s="193"/>
      <c r="L336" s="189"/>
      <c r="M336" s="194"/>
      <c r="N336" s="195"/>
      <c r="O336" s="195"/>
      <c r="P336" s="195"/>
      <c r="Q336" s="195"/>
      <c r="R336" s="195"/>
      <c r="S336" s="195"/>
      <c r="T336" s="196"/>
      <c r="AT336" s="190" t="s">
        <v>203</v>
      </c>
      <c r="AU336" s="190" t="s">
        <v>143</v>
      </c>
      <c r="AV336" s="14" t="s">
        <v>143</v>
      </c>
      <c r="AW336" s="14" t="s">
        <v>30</v>
      </c>
      <c r="AX336" s="14" t="s">
        <v>76</v>
      </c>
      <c r="AY336" s="190" t="s">
        <v>164</v>
      </c>
    </row>
    <row r="337" spans="1:65" s="13" customFormat="1" ht="12">
      <c r="B337" s="181"/>
      <c r="D337" s="182" t="s">
        <v>203</v>
      </c>
      <c r="E337" s="183" t="s">
        <v>1</v>
      </c>
      <c r="F337" s="184" t="s">
        <v>1213</v>
      </c>
      <c r="H337" s="183" t="s">
        <v>1</v>
      </c>
      <c r="I337" s="185"/>
      <c r="L337" s="181"/>
      <c r="M337" s="186"/>
      <c r="N337" s="187"/>
      <c r="O337" s="187"/>
      <c r="P337" s="187"/>
      <c r="Q337" s="187"/>
      <c r="R337" s="187"/>
      <c r="S337" s="187"/>
      <c r="T337" s="188"/>
      <c r="AT337" s="183" t="s">
        <v>203</v>
      </c>
      <c r="AU337" s="183" t="s">
        <v>143</v>
      </c>
      <c r="AV337" s="13" t="s">
        <v>84</v>
      </c>
      <c r="AW337" s="13" t="s">
        <v>30</v>
      </c>
      <c r="AX337" s="13" t="s">
        <v>76</v>
      </c>
      <c r="AY337" s="183" t="s">
        <v>164</v>
      </c>
    </row>
    <row r="338" spans="1:65" s="14" customFormat="1" ht="12">
      <c r="B338" s="189"/>
      <c r="D338" s="182" t="s">
        <v>203</v>
      </c>
      <c r="E338" s="190" t="s">
        <v>1</v>
      </c>
      <c r="F338" s="191" t="s">
        <v>170</v>
      </c>
      <c r="H338" s="192">
        <v>4</v>
      </c>
      <c r="I338" s="193"/>
      <c r="L338" s="189"/>
      <c r="M338" s="194"/>
      <c r="N338" s="195"/>
      <c r="O338" s="195"/>
      <c r="P338" s="195"/>
      <c r="Q338" s="195"/>
      <c r="R338" s="195"/>
      <c r="S338" s="195"/>
      <c r="T338" s="196"/>
      <c r="AT338" s="190" t="s">
        <v>203</v>
      </c>
      <c r="AU338" s="190" t="s">
        <v>143</v>
      </c>
      <c r="AV338" s="14" t="s">
        <v>143</v>
      </c>
      <c r="AW338" s="14" t="s">
        <v>30</v>
      </c>
      <c r="AX338" s="14" t="s">
        <v>76</v>
      </c>
      <c r="AY338" s="190" t="s">
        <v>164</v>
      </c>
    </row>
    <row r="339" spans="1:65" s="16" customFormat="1" ht="12">
      <c r="B339" s="223"/>
      <c r="D339" s="182" t="s">
        <v>203</v>
      </c>
      <c r="E339" s="224" t="s">
        <v>1</v>
      </c>
      <c r="F339" s="225" t="s">
        <v>1100</v>
      </c>
      <c r="H339" s="226">
        <v>12</v>
      </c>
      <c r="I339" s="227"/>
      <c r="L339" s="223"/>
      <c r="M339" s="228"/>
      <c r="N339" s="229"/>
      <c r="O339" s="229"/>
      <c r="P339" s="229"/>
      <c r="Q339" s="229"/>
      <c r="R339" s="229"/>
      <c r="S339" s="229"/>
      <c r="T339" s="230"/>
      <c r="AT339" s="224" t="s">
        <v>203</v>
      </c>
      <c r="AU339" s="224" t="s">
        <v>143</v>
      </c>
      <c r="AV339" s="16" t="s">
        <v>176</v>
      </c>
      <c r="AW339" s="16" t="s">
        <v>30</v>
      </c>
      <c r="AX339" s="16" t="s">
        <v>76</v>
      </c>
      <c r="AY339" s="224" t="s">
        <v>164</v>
      </c>
    </row>
    <row r="340" spans="1:65" s="15" customFormat="1" ht="12">
      <c r="B340" s="197"/>
      <c r="D340" s="182" t="s">
        <v>203</v>
      </c>
      <c r="E340" s="198" t="s">
        <v>1</v>
      </c>
      <c r="F340" s="199" t="s">
        <v>206</v>
      </c>
      <c r="H340" s="200">
        <v>41</v>
      </c>
      <c r="I340" s="201"/>
      <c r="L340" s="197"/>
      <c r="M340" s="202"/>
      <c r="N340" s="203"/>
      <c r="O340" s="203"/>
      <c r="P340" s="203"/>
      <c r="Q340" s="203"/>
      <c r="R340" s="203"/>
      <c r="S340" s="203"/>
      <c r="T340" s="204"/>
      <c r="AT340" s="198" t="s">
        <v>203</v>
      </c>
      <c r="AU340" s="198" t="s">
        <v>143</v>
      </c>
      <c r="AV340" s="15" t="s">
        <v>170</v>
      </c>
      <c r="AW340" s="15" t="s">
        <v>30</v>
      </c>
      <c r="AX340" s="15" t="s">
        <v>84</v>
      </c>
      <c r="AY340" s="198" t="s">
        <v>164</v>
      </c>
    </row>
    <row r="341" spans="1:65" s="2" customFormat="1" ht="21.75" customHeight="1">
      <c r="A341" s="35"/>
      <c r="B341" s="136"/>
      <c r="C341" s="205" t="s">
        <v>366</v>
      </c>
      <c r="D341" s="205" t="s">
        <v>208</v>
      </c>
      <c r="E341" s="206" t="s">
        <v>1263</v>
      </c>
      <c r="F341" s="207" t="s">
        <v>1264</v>
      </c>
      <c r="G341" s="208" t="s">
        <v>169</v>
      </c>
      <c r="H341" s="209">
        <v>29</v>
      </c>
      <c r="I341" s="210"/>
      <c r="J341" s="211">
        <f>ROUND(I341*H341,2)</f>
        <v>0</v>
      </c>
      <c r="K341" s="212"/>
      <c r="L341" s="213"/>
      <c r="M341" s="214" t="s">
        <v>1</v>
      </c>
      <c r="N341" s="215" t="s">
        <v>42</v>
      </c>
      <c r="O341" s="61"/>
      <c r="P341" s="178">
        <f>O341*H341</f>
        <v>0</v>
      </c>
      <c r="Q341" s="178">
        <v>5.0000000000000001E-3</v>
      </c>
      <c r="R341" s="178">
        <f>Q341*H341</f>
        <v>0.14499999999999999</v>
      </c>
      <c r="S341" s="178">
        <v>0</v>
      </c>
      <c r="T341" s="179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180" t="s">
        <v>282</v>
      </c>
      <c r="AT341" s="180" t="s">
        <v>208</v>
      </c>
      <c r="AU341" s="180" t="s">
        <v>143</v>
      </c>
      <c r="AY341" s="18" t="s">
        <v>164</v>
      </c>
      <c r="BE341" s="101">
        <f>IF(N341="základná",J341,0)</f>
        <v>0</v>
      </c>
      <c r="BF341" s="101">
        <f>IF(N341="znížená",J341,0)</f>
        <v>0</v>
      </c>
      <c r="BG341" s="101">
        <f>IF(N341="zákl. prenesená",J341,0)</f>
        <v>0</v>
      </c>
      <c r="BH341" s="101">
        <f>IF(N341="zníž. prenesená",J341,0)</f>
        <v>0</v>
      </c>
      <c r="BI341" s="101">
        <f>IF(N341="nulová",J341,0)</f>
        <v>0</v>
      </c>
      <c r="BJ341" s="18" t="s">
        <v>143</v>
      </c>
      <c r="BK341" s="101">
        <f>ROUND(I341*H341,2)</f>
        <v>0</v>
      </c>
      <c r="BL341" s="18" t="s">
        <v>234</v>
      </c>
      <c r="BM341" s="180" t="s">
        <v>1265</v>
      </c>
    </row>
    <row r="342" spans="1:65" s="2" customFormat="1" ht="33" customHeight="1">
      <c r="A342" s="35"/>
      <c r="B342" s="136"/>
      <c r="C342" s="205" t="s">
        <v>405</v>
      </c>
      <c r="D342" s="205" t="s">
        <v>208</v>
      </c>
      <c r="E342" s="206" t="s">
        <v>1266</v>
      </c>
      <c r="F342" s="207" t="s">
        <v>1267</v>
      </c>
      <c r="G342" s="208" t="s">
        <v>169</v>
      </c>
      <c r="H342" s="209">
        <v>12</v>
      </c>
      <c r="I342" s="210"/>
      <c r="J342" s="211">
        <f>ROUND(I342*H342,2)</f>
        <v>0</v>
      </c>
      <c r="K342" s="212"/>
      <c r="L342" s="213"/>
      <c r="M342" s="214" t="s">
        <v>1</v>
      </c>
      <c r="N342" s="215" t="s">
        <v>42</v>
      </c>
      <c r="O342" s="61"/>
      <c r="P342" s="178">
        <f>O342*H342</f>
        <v>0</v>
      </c>
      <c r="Q342" s="178">
        <v>5.0000000000000001E-3</v>
      </c>
      <c r="R342" s="178">
        <f>Q342*H342</f>
        <v>0.06</v>
      </c>
      <c r="S342" s="178">
        <v>0</v>
      </c>
      <c r="T342" s="179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180" t="s">
        <v>282</v>
      </c>
      <c r="AT342" s="180" t="s">
        <v>208</v>
      </c>
      <c r="AU342" s="180" t="s">
        <v>143</v>
      </c>
      <c r="AY342" s="18" t="s">
        <v>164</v>
      </c>
      <c r="BE342" s="101">
        <f>IF(N342="základná",J342,0)</f>
        <v>0</v>
      </c>
      <c r="BF342" s="101">
        <f>IF(N342="znížená",J342,0)</f>
        <v>0</v>
      </c>
      <c r="BG342" s="101">
        <f>IF(N342="zákl. prenesená",J342,0)</f>
        <v>0</v>
      </c>
      <c r="BH342" s="101">
        <f>IF(N342="zníž. prenesená",J342,0)</f>
        <v>0</v>
      </c>
      <c r="BI342" s="101">
        <f>IF(N342="nulová",J342,0)</f>
        <v>0</v>
      </c>
      <c r="BJ342" s="18" t="s">
        <v>143</v>
      </c>
      <c r="BK342" s="101">
        <f>ROUND(I342*H342,2)</f>
        <v>0</v>
      </c>
      <c r="BL342" s="18" t="s">
        <v>234</v>
      </c>
      <c r="BM342" s="180" t="s">
        <v>1268</v>
      </c>
    </row>
    <row r="343" spans="1:65" s="2" customFormat="1" ht="55.5" customHeight="1">
      <c r="A343" s="35"/>
      <c r="B343" s="136"/>
      <c r="C343" s="168" t="s">
        <v>370</v>
      </c>
      <c r="D343" s="168" t="s">
        <v>166</v>
      </c>
      <c r="E343" s="169" t="s">
        <v>1269</v>
      </c>
      <c r="F343" s="170" t="s">
        <v>1270</v>
      </c>
      <c r="G343" s="171" t="s">
        <v>169</v>
      </c>
      <c r="H343" s="172">
        <v>8</v>
      </c>
      <c r="I343" s="173"/>
      <c r="J343" s="174">
        <f>ROUND(I343*H343,2)</f>
        <v>0</v>
      </c>
      <c r="K343" s="175"/>
      <c r="L343" s="36"/>
      <c r="M343" s="176" t="s">
        <v>1</v>
      </c>
      <c r="N343" s="177" t="s">
        <v>42</v>
      </c>
      <c r="O343" s="61"/>
      <c r="P343" s="178">
        <f>O343*H343</f>
        <v>0</v>
      </c>
      <c r="Q343" s="178">
        <v>0</v>
      </c>
      <c r="R343" s="178">
        <f>Q343*H343</f>
        <v>0</v>
      </c>
      <c r="S343" s="178">
        <v>0</v>
      </c>
      <c r="T343" s="179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180" t="s">
        <v>234</v>
      </c>
      <c r="AT343" s="180" t="s">
        <v>166</v>
      </c>
      <c r="AU343" s="180" t="s">
        <v>143</v>
      </c>
      <c r="AY343" s="18" t="s">
        <v>164</v>
      </c>
      <c r="BE343" s="101">
        <f>IF(N343="základná",J343,0)</f>
        <v>0</v>
      </c>
      <c r="BF343" s="101">
        <f>IF(N343="znížená",J343,0)</f>
        <v>0</v>
      </c>
      <c r="BG343" s="101">
        <f>IF(N343="zákl. prenesená",J343,0)</f>
        <v>0</v>
      </c>
      <c r="BH343" s="101">
        <f>IF(N343="zníž. prenesená",J343,0)</f>
        <v>0</v>
      </c>
      <c r="BI343" s="101">
        <f>IF(N343="nulová",J343,0)</f>
        <v>0</v>
      </c>
      <c r="BJ343" s="18" t="s">
        <v>143</v>
      </c>
      <c r="BK343" s="101">
        <f>ROUND(I343*H343,2)</f>
        <v>0</v>
      </c>
      <c r="BL343" s="18" t="s">
        <v>234</v>
      </c>
      <c r="BM343" s="180" t="s">
        <v>1271</v>
      </c>
    </row>
    <row r="344" spans="1:65" s="13" customFormat="1" ht="12">
      <c r="B344" s="181"/>
      <c r="D344" s="182" t="s">
        <v>203</v>
      </c>
      <c r="E344" s="183" t="s">
        <v>1</v>
      </c>
      <c r="F344" s="184" t="s">
        <v>1272</v>
      </c>
      <c r="H344" s="183" t="s">
        <v>1</v>
      </c>
      <c r="I344" s="185"/>
      <c r="L344" s="181"/>
      <c r="M344" s="186"/>
      <c r="N344" s="187"/>
      <c r="O344" s="187"/>
      <c r="P344" s="187"/>
      <c r="Q344" s="187"/>
      <c r="R344" s="187"/>
      <c r="S344" s="187"/>
      <c r="T344" s="188"/>
      <c r="AT344" s="183" t="s">
        <v>203</v>
      </c>
      <c r="AU344" s="183" t="s">
        <v>143</v>
      </c>
      <c r="AV344" s="13" t="s">
        <v>84</v>
      </c>
      <c r="AW344" s="13" t="s">
        <v>30</v>
      </c>
      <c r="AX344" s="13" t="s">
        <v>76</v>
      </c>
      <c r="AY344" s="183" t="s">
        <v>164</v>
      </c>
    </row>
    <row r="345" spans="1:65" s="14" customFormat="1" ht="12">
      <c r="B345" s="189"/>
      <c r="D345" s="182" t="s">
        <v>203</v>
      </c>
      <c r="E345" s="190" t="s">
        <v>1</v>
      </c>
      <c r="F345" s="191" t="s">
        <v>1273</v>
      </c>
      <c r="H345" s="192">
        <v>6</v>
      </c>
      <c r="I345" s="193"/>
      <c r="L345" s="189"/>
      <c r="M345" s="194"/>
      <c r="N345" s="195"/>
      <c r="O345" s="195"/>
      <c r="P345" s="195"/>
      <c r="Q345" s="195"/>
      <c r="R345" s="195"/>
      <c r="S345" s="195"/>
      <c r="T345" s="196"/>
      <c r="AT345" s="190" t="s">
        <v>203</v>
      </c>
      <c r="AU345" s="190" t="s">
        <v>143</v>
      </c>
      <c r="AV345" s="14" t="s">
        <v>143</v>
      </c>
      <c r="AW345" s="14" t="s">
        <v>30</v>
      </c>
      <c r="AX345" s="14" t="s">
        <v>76</v>
      </c>
      <c r="AY345" s="190" t="s">
        <v>164</v>
      </c>
    </row>
    <row r="346" spans="1:65" s="13" customFormat="1" ht="12">
      <c r="B346" s="181"/>
      <c r="D346" s="182" t="s">
        <v>203</v>
      </c>
      <c r="E346" s="183" t="s">
        <v>1</v>
      </c>
      <c r="F346" s="184" t="s">
        <v>1274</v>
      </c>
      <c r="H346" s="183" t="s">
        <v>1</v>
      </c>
      <c r="I346" s="185"/>
      <c r="L346" s="181"/>
      <c r="M346" s="186"/>
      <c r="N346" s="187"/>
      <c r="O346" s="187"/>
      <c r="P346" s="187"/>
      <c r="Q346" s="187"/>
      <c r="R346" s="187"/>
      <c r="S346" s="187"/>
      <c r="T346" s="188"/>
      <c r="AT346" s="183" t="s">
        <v>203</v>
      </c>
      <c r="AU346" s="183" t="s">
        <v>143</v>
      </c>
      <c r="AV346" s="13" t="s">
        <v>84</v>
      </c>
      <c r="AW346" s="13" t="s">
        <v>30</v>
      </c>
      <c r="AX346" s="13" t="s">
        <v>76</v>
      </c>
      <c r="AY346" s="183" t="s">
        <v>164</v>
      </c>
    </row>
    <row r="347" spans="1:65" s="14" customFormat="1" ht="12">
      <c r="B347" s="189"/>
      <c r="D347" s="182" t="s">
        <v>203</v>
      </c>
      <c r="E347" s="190" t="s">
        <v>1</v>
      </c>
      <c r="F347" s="191" t="s">
        <v>143</v>
      </c>
      <c r="H347" s="192">
        <v>2</v>
      </c>
      <c r="I347" s="193"/>
      <c r="L347" s="189"/>
      <c r="M347" s="194"/>
      <c r="N347" s="195"/>
      <c r="O347" s="195"/>
      <c r="P347" s="195"/>
      <c r="Q347" s="195"/>
      <c r="R347" s="195"/>
      <c r="S347" s="195"/>
      <c r="T347" s="196"/>
      <c r="AT347" s="190" t="s">
        <v>203</v>
      </c>
      <c r="AU347" s="190" t="s">
        <v>143</v>
      </c>
      <c r="AV347" s="14" t="s">
        <v>143</v>
      </c>
      <c r="AW347" s="14" t="s">
        <v>30</v>
      </c>
      <c r="AX347" s="14" t="s">
        <v>76</v>
      </c>
      <c r="AY347" s="190" t="s">
        <v>164</v>
      </c>
    </row>
    <row r="348" spans="1:65" s="15" customFormat="1" ht="12">
      <c r="B348" s="197"/>
      <c r="D348" s="182" t="s">
        <v>203</v>
      </c>
      <c r="E348" s="198" t="s">
        <v>1</v>
      </c>
      <c r="F348" s="199" t="s">
        <v>206</v>
      </c>
      <c r="H348" s="200">
        <v>8</v>
      </c>
      <c r="I348" s="201"/>
      <c r="L348" s="197"/>
      <c r="M348" s="202"/>
      <c r="N348" s="203"/>
      <c r="O348" s="203"/>
      <c r="P348" s="203"/>
      <c r="Q348" s="203"/>
      <c r="R348" s="203"/>
      <c r="S348" s="203"/>
      <c r="T348" s="204"/>
      <c r="AT348" s="198" t="s">
        <v>203</v>
      </c>
      <c r="AU348" s="198" t="s">
        <v>143</v>
      </c>
      <c r="AV348" s="15" t="s">
        <v>170</v>
      </c>
      <c r="AW348" s="15" t="s">
        <v>30</v>
      </c>
      <c r="AX348" s="15" t="s">
        <v>84</v>
      </c>
      <c r="AY348" s="198" t="s">
        <v>164</v>
      </c>
    </row>
    <row r="349" spans="1:65" s="2" customFormat="1" ht="44.25" customHeight="1">
      <c r="A349" s="35"/>
      <c r="B349" s="136"/>
      <c r="C349" s="168" t="s">
        <v>411</v>
      </c>
      <c r="D349" s="168" t="s">
        <v>166</v>
      </c>
      <c r="E349" s="169" t="s">
        <v>1275</v>
      </c>
      <c r="F349" s="170" t="s">
        <v>1276</v>
      </c>
      <c r="G349" s="171" t="s">
        <v>169</v>
      </c>
      <c r="H349" s="172">
        <v>2</v>
      </c>
      <c r="I349" s="173"/>
      <c r="J349" s="174">
        <f t="shared" ref="J349:J365" si="5">ROUND(I349*H349,2)</f>
        <v>0</v>
      </c>
      <c r="K349" s="175"/>
      <c r="L349" s="36"/>
      <c r="M349" s="176" t="s">
        <v>1</v>
      </c>
      <c r="N349" s="177" t="s">
        <v>42</v>
      </c>
      <c r="O349" s="61"/>
      <c r="P349" s="178">
        <f t="shared" ref="P349:P365" si="6">O349*H349</f>
        <v>0</v>
      </c>
      <c r="Q349" s="178">
        <v>0</v>
      </c>
      <c r="R349" s="178">
        <f t="shared" ref="R349:R365" si="7">Q349*H349</f>
        <v>0</v>
      </c>
      <c r="S349" s="178">
        <v>0</v>
      </c>
      <c r="T349" s="179">
        <f t="shared" ref="T349:T365" si="8"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80" t="s">
        <v>234</v>
      </c>
      <c r="AT349" s="180" t="s">
        <v>166</v>
      </c>
      <c r="AU349" s="180" t="s">
        <v>143</v>
      </c>
      <c r="AY349" s="18" t="s">
        <v>164</v>
      </c>
      <c r="BE349" s="101">
        <f t="shared" ref="BE349:BE365" si="9">IF(N349="základná",J349,0)</f>
        <v>0</v>
      </c>
      <c r="BF349" s="101">
        <f t="shared" ref="BF349:BF365" si="10">IF(N349="znížená",J349,0)</f>
        <v>0</v>
      </c>
      <c r="BG349" s="101">
        <f t="shared" ref="BG349:BG365" si="11">IF(N349="zákl. prenesená",J349,0)</f>
        <v>0</v>
      </c>
      <c r="BH349" s="101">
        <f t="shared" ref="BH349:BH365" si="12">IF(N349="zníž. prenesená",J349,0)</f>
        <v>0</v>
      </c>
      <c r="BI349" s="101">
        <f t="shared" ref="BI349:BI365" si="13">IF(N349="nulová",J349,0)</f>
        <v>0</v>
      </c>
      <c r="BJ349" s="18" t="s">
        <v>143</v>
      </c>
      <c r="BK349" s="101">
        <f t="shared" ref="BK349:BK365" si="14">ROUND(I349*H349,2)</f>
        <v>0</v>
      </c>
      <c r="BL349" s="18" t="s">
        <v>234</v>
      </c>
      <c r="BM349" s="180" t="s">
        <v>1277</v>
      </c>
    </row>
    <row r="350" spans="1:65" s="2" customFormat="1" ht="55.5" customHeight="1">
      <c r="A350" s="35"/>
      <c r="B350" s="136"/>
      <c r="C350" s="168" t="s">
        <v>373</v>
      </c>
      <c r="D350" s="168" t="s">
        <v>166</v>
      </c>
      <c r="E350" s="169" t="s">
        <v>1278</v>
      </c>
      <c r="F350" s="170" t="s">
        <v>1279</v>
      </c>
      <c r="G350" s="171" t="s">
        <v>169</v>
      </c>
      <c r="H350" s="172">
        <v>41</v>
      </c>
      <c r="I350" s="173"/>
      <c r="J350" s="174">
        <f t="shared" si="5"/>
        <v>0</v>
      </c>
      <c r="K350" s="175"/>
      <c r="L350" s="36"/>
      <c r="M350" s="176" t="s">
        <v>1</v>
      </c>
      <c r="N350" s="177" t="s">
        <v>42</v>
      </c>
      <c r="O350" s="61"/>
      <c r="P350" s="178">
        <f t="shared" si="6"/>
        <v>0</v>
      </c>
      <c r="Q350" s="178">
        <v>0</v>
      </c>
      <c r="R350" s="178">
        <f t="shared" si="7"/>
        <v>0</v>
      </c>
      <c r="S350" s="178">
        <v>0</v>
      </c>
      <c r="T350" s="179">
        <f t="shared" si="8"/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80" t="s">
        <v>234</v>
      </c>
      <c r="AT350" s="180" t="s">
        <v>166</v>
      </c>
      <c r="AU350" s="180" t="s">
        <v>143</v>
      </c>
      <c r="AY350" s="18" t="s">
        <v>164</v>
      </c>
      <c r="BE350" s="101">
        <f t="shared" si="9"/>
        <v>0</v>
      </c>
      <c r="BF350" s="101">
        <f t="shared" si="10"/>
        <v>0</v>
      </c>
      <c r="BG350" s="101">
        <f t="shared" si="11"/>
        <v>0</v>
      </c>
      <c r="BH350" s="101">
        <f t="shared" si="12"/>
        <v>0</v>
      </c>
      <c r="BI350" s="101">
        <f t="shared" si="13"/>
        <v>0</v>
      </c>
      <c r="BJ350" s="18" t="s">
        <v>143</v>
      </c>
      <c r="BK350" s="101">
        <f t="shared" si="14"/>
        <v>0</v>
      </c>
      <c r="BL350" s="18" t="s">
        <v>234</v>
      </c>
      <c r="BM350" s="180" t="s">
        <v>1280</v>
      </c>
    </row>
    <row r="351" spans="1:65" s="2" customFormat="1" ht="21.75" customHeight="1">
      <c r="A351" s="35"/>
      <c r="B351" s="136"/>
      <c r="C351" s="168" t="s">
        <v>418</v>
      </c>
      <c r="D351" s="168" t="s">
        <v>166</v>
      </c>
      <c r="E351" s="169" t="s">
        <v>1281</v>
      </c>
      <c r="F351" s="170" t="s">
        <v>1282</v>
      </c>
      <c r="G351" s="171" t="s">
        <v>169</v>
      </c>
      <c r="H351" s="172">
        <v>2</v>
      </c>
      <c r="I351" s="173"/>
      <c r="J351" s="174">
        <f t="shared" si="5"/>
        <v>0</v>
      </c>
      <c r="K351" s="175"/>
      <c r="L351" s="36"/>
      <c r="M351" s="176" t="s">
        <v>1</v>
      </c>
      <c r="N351" s="177" t="s">
        <v>42</v>
      </c>
      <c r="O351" s="61"/>
      <c r="P351" s="178">
        <f t="shared" si="6"/>
        <v>0</v>
      </c>
      <c r="Q351" s="178">
        <v>0</v>
      </c>
      <c r="R351" s="178">
        <f t="shared" si="7"/>
        <v>0</v>
      </c>
      <c r="S351" s="178">
        <v>0</v>
      </c>
      <c r="T351" s="179">
        <f t="shared" si="8"/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80" t="s">
        <v>234</v>
      </c>
      <c r="AT351" s="180" t="s">
        <v>166</v>
      </c>
      <c r="AU351" s="180" t="s">
        <v>143</v>
      </c>
      <c r="AY351" s="18" t="s">
        <v>164</v>
      </c>
      <c r="BE351" s="101">
        <f t="shared" si="9"/>
        <v>0</v>
      </c>
      <c r="BF351" s="101">
        <f t="shared" si="10"/>
        <v>0</v>
      </c>
      <c r="BG351" s="101">
        <f t="shared" si="11"/>
        <v>0</v>
      </c>
      <c r="BH351" s="101">
        <f t="shared" si="12"/>
        <v>0</v>
      </c>
      <c r="BI351" s="101">
        <f t="shared" si="13"/>
        <v>0</v>
      </c>
      <c r="BJ351" s="18" t="s">
        <v>143</v>
      </c>
      <c r="BK351" s="101">
        <f t="shared" si="14"/>
        <v>0</v>
      </c>
      <c r="BL351" s="18" t="s">
        <v>234</v>
      </c>
      <c r="BM351" s="180" t="s">
        <v>1283</v>
      </c>
    </row>
    <row r="352" spans="1:65" s="2" customFormat="1" ht="21.75" customHeight="1">
      <c r="A352" s="35"/>
      <c r="B352" s="136"/>
      <c r="C352" s="168" t="s">
        <v>379</v>
      </c>
      <c r="D352" s="168" t="s">
        <v>166</v>
      </c>
      <c r="E352" s="169" t="s">
        <v>1284</v>
      </c>
      <c r="F352" s="170" t="s">
        <v>1285</v>
      </c>
      <c r="G352" s="171" t="s">
        <v>169</v>
      </c>
      <c r="H352" s="172">
        <v>1</v>
      </c>
      <c r="I352" s="173"/>
      <c r="J352" s="174">
        <f t="shared" si="5"/>
        <v>0</v>
      </c>
      <c r="K352" s="175"/>
      <c r="L352" s="36"/>
      <c r="M352" s="176" t="s">
        <v>1</v>
      </c>
      <c r="N352" s="177" t="s">
        <v>42</v>
      </c>
      <c r="O352" s="61"/>
      <c r="P352" s="178">
        <f t="shared" si="6"/>
        <v>0</v>
      </c>
      <c r="Q352" s="178">
        <v>0</v>
      </c>
      <c r="R352" s="178">
        <f t="shared" si="7"/>
        <v>0</v>
      </c>
      <c r="S352" s="178">
        <v>0</v>
      </c>
      <c r="T352" s="179">
        <f t="shared" si="8"/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80" t="s">
        <v>234</v>
      </c>
      <c r="AT352" s="180" t="s">
        <v>166</v>
      </c>
      <c r="AU352" s="180" t="s">
        <v>143</v>
      </c>
      <c r="AY352" s="18" t="s">
        <v>164</v>
      </c>
      <c r="BE352" s="101">
        <f t="shared" si="9"/>
        <v>0</v>
      </c>
      <c r="BF352" s="101">
        <f t="shared" si="10"/>
        <v>0</v>
      </c>
      <c r="BG352" s="101">
        <f t="shared" si="11"/>
        <v>0</v>
      </c>
      <c r="BH352" s="101">
        <f t="shared" si="12"/>
        <v>0</v>
      </c>
      <c r="BI352" s="101">
        <f t="shared" si="13"/>
        <v>0</v>
      </c>
      <c r="BJ352" s="18" t="s">
        <v>143</v>
      </c>
      <c r="BK352" s="101">
        <f t="shared" si="14"/>
        <v>0</v>
      </c>
      <c r="BL352" s="18" t="s">
        <v>234</v>
      </c>
      <c r="BM352" s="180" t="s">
        <v>1286</v>
      </c>
    </row>
    <row r="353" spans="1:65" s="2" customFormat="1" ht="21.75" customHeight="1">
      <c r="A353" s="35"/>
      <c r="B353" s="136"/>
      <c r="C353" s="168" t="s">
        <v>425</v>
      </c>
      <c r="D353" s="168" t="s">
        <v>166</v>
      </c>
      <c r="E353" s="169" t="s">
        <v>1287</v>
      </c>
      <c r="F353" s="170" t="s">
        <v>1288</v>
      </c>
      <c r="G353" s="171" t="s">
        <v>169</v>
      </c>
      <c r="H353" s="172">
        <v>1</v>
      </c>
      <c r="I353" s="173"/>
      <c r="J353" s="174">
        <f t="shared" si="5"/>
        <v>0</v>
      </c>
      <c r="K353" s="175"/>
      <c r="L353" s="36"/>
      <c r="M353" s="176" t="s">
        <v>1</v>
      </c>
      <c r="N353" s="177" t="s">
        <v>42</v>
      </c>
      <c r="O353" s="61"/>
      <c r="P353" s="178">
        <f t="shared" si="6"/>
        <v>0</v>
      </c>
      <c r="Q353" s="178">
        <v>0</v>
      </c>
      <c r="R353" s="178">
        <f t="shared" si="7"/>
        <v>0</v>
      </c>
      <c r="S353" s="178">
        <v>0</v>
      </c>
      <c r="T353" s="179">
        <f t="shared" si="8"/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80" t="s">
        <v>234</v>
      </c>
      <c r="AT353" s="180" t="s">
        <v>166</v>
      </c>
      <c r="AU353" s="180" t="s">
        <v>143</v>
      </c>
      <c r="AY353" s="18" t="s">
        <v>164</v>
      </c>
      <c r="BE353" s="101">
        <f t="shared" si="9"/>
        <v>0</v>
      </c>
      <c r="BF353" s="101">
        <f t="shared" si="10"/>
        <v>0</v>
      </c>
      <c r="BG353" s="101">
        <f t="shared" si="11"/>
        <v>0</v>
      </c>
      <c r="BH353" s="101">
        <f t="shared" si="12"/>
        <v>0</v>
      </c>
      <c r="BI353" s="101">
        <f t="shared" si="13"/>
        <v>0</v>
      </c>
      <c r="BJ353" s="18" t="s">
        <v>143</v>
      </c>
      <c r="BK353" s="101">
        <f t="shared" si="14"/>
        <v>0</v>
      </c>
      <c r="BL353" s="18" t="s">
        <v>234</v>
      </c>
      <c r="BM353" s="180" t="s">
        <v>1289</v>
      </c>
    </row>
    <row r="354" spans="1:65" s="2" customFormat="1" ht="21.75" customHeight="1">
      <c r="A354" s="35"/>
      <c r="B354" s="136"/>
      <c r="C354" s="168" t="s">
        <v>383</v>
      </c>
      <c r="D354" s="168" t="s">
        <v>166</v>
      </c>
      <c r="E354" s="169" t="s">
        <v>1290</v>
      </c>
      <c r="F354" s="170" t="s">
        <v>1291</v>
      </c>
      <c r="G354" s="171" t="s">
        <v>169</v>
      </c>
      <c r="H354" s="172">
        <v>1</v>
      </c>
      <c r="I354" s="173"/>
      <c r="J354" s="174">
        <f t="shared" si="5"/>
        <v>0</v>
      </c>
      <c r="K354" s="175"/>
      <c r="L354" s="36"/>
      <c r="M354" s="176" t="s">
        <v>1</v>
      </c>
      <c r="N354" s="177" t="s">
        <v>42</v>
      </c>
      <c r="O354" s="61"/>
      <c r="P354" s="178">
        <f t="shared" si="6"/>
        <v>0</v>
      </c>
      <c r="Q354" s="178">
        <v>0</v>
      </c>
      <c r="R354" s="178">
        <f t="shared" si="7"/>
        <v>0</v>
      </c>
      <c r="S354" s="178">
        <v>0</v>
      </c>
      <c r="T354" s="179">
        <f t="shared" si="8"/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80" t="s">
        <v>234</v>
      </c>
      <c r="AT354" s="180" t="s">
        <v>166</v>
      </c>
      <c r="AU354" s="180" t="s">
        <v>143</v>
      </c>
      <c r="AY354" s="18" t="s">
        <v>164</v>
      </c>
      <c r="BE354" s="101">
        <f t="shared" si="9"/>
        <v>0</v>
      </c>
      <c r="BF354" s="101">
        <f t="shared" si="10"/>
        <v>0</v>
      </c>
      <c r="BG354" s="101">
        <f t="shared" si="11"/>
        <v>0</v>
      </c>
      <c r="BH354" s="101">
        <f t="shared" si="12"/>
        <v>0</v>
      </c>
      <c r="BI354" s="101">
        <f t="shared" si="13"/>
        <v>0</v>
      </c>
      <c r="BJ354" s="18" t="s">
        <v>143</v>
      </c>
      <c r="BK354" s="101">
        <f t="shared" si="14"/>
        <v>0</v>
      </c>
      <c r="BL354" s="18" t="s">
        <v>234</v>
      </c>
      <c r="BM354" s="180" t="s">
        <v>1292</v>
      </c>
    </row>
    <row r="355" spans="1:65" s="2" customFormat="1" ht="21.75" customHeight="1">
      <c r="A355" s="35"/>
      <c r="B355" s="136"/>
      <c r="C355" s="168" t="s">
        <v>432</v>
      </c>
      <c r="D355" s="168" t="s">
        <v>166</v>
      </c>
      <c r="E355" s="169" t="s">
        <v>1293</v>
      </c>
      <c r="F355" s="170" t="s">
        <v>1294</v>
      </c>
      <c r="G355" s="171" t="s">
        <v>169</v>
      </c>
      <c r="H355" s="172">
        <v>1</v>
      </c>
      <c r="I355" s="173"/>
      <c r="J355" s="174">
        <f t="shared" si="5"/>
        <v>0</v>
      </c>
      <c r="K355" s="175"/>
      <c r="L355" s="36"/>
      <c r="M355" s="176" t="s">
        <v>1</v>
      </c>
      <c r="N355" s="177" t="s">
        <v>42</v>
      </c>
      <c r="O355" s="61"/>
      <c r="P355" s="178">
        <f t="shared" si="6"/>
        <v>0</v>
      </c>
      <c r="Q355" s="178">
        <v>0</v>
      </c>
      <c r="R355" s="178">
        <f t="shared" si="7"/>
        <v>0</v>
      </c>
      <c r="S355" s="178">
        <v>0</v>
      </c>
      <c r="T355" s="179">
        <f t="shared" si="8"/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80" t="s">
        <v>234</v>
      </c>
      <c r="AT355" s="180" t="s">
        <v>166</v>
      </c>
      <c r="AU355" s="180" t="s">
        <v>143</v>
      </c>
      <c r="AY355" s="18" t="s">
        <v>164</v>
      </c>
      <c r="BE355" s="101">
        <f t="shared" si="9"/>
        <v>0</v>
      </c>
      <c r="BF355" s="101">
        <f t="shared" si="10"/>
        <v>0</v>
      </c>
      <c r="BG355" s="101">
        <f t="shared" si="11"/>
        <v>0</v>
      </c>
      <c r="BH355" s="101">
        <f t="shared" si="12"/>
        <v>0</v>
      </c>
      <c r="BI355" s="101">
        <f t="shared" si="13"/>
        <v>0</v>
      </c>
      <c r="BJ355" s="18" t="s">
        <v>143</v>
      </c>
      <c r="BK355" s="101">
        <f t="shared" si="14"/>
        <v>0</v>
      </c>
      <c r="BL355" s="18" t="s">
        <v>234</v>
      </c>
      <c r="BM355" s="180" t="s">
        <v>1295</v>
      </c>
    </row>
    <row r="356" spans="1:65" s="2" customFormat="1" ht="21.75" customHeight="1">
      <c r="A356" s="35"/>
      <c r="B356" s="136"/>
      <c r="C356" s="168" t="s">
        <v>387</v>
      </c>
      <c r="D356" s="168" t="s">
        <v>166</v>
      </c>
      <c r="E356" s="169" t="s">
        <v>1296</v>
      </c>
      <c r="F356" s="170" t="s">
        <v>1297</v>
      </c>
      <c r="G356" s="171" t="s">
        <v>169</v>
      </c>
      <c r="H356" s="172">
        <v>4</v>
      </c>
      <c r="I356" s="173"/>
      <c r="J356" s="174">
        <f t="shared" si="5"/>
        <v>0</v>
      </c>
      <c r="K356" s="175"/>
      <c r="L356" s="36"/>
      <c r="M356" s="176" t="s">
        <v>1</v>
      </c>
      <c r="N356" s="177" t="s">
        <v>42</v>
      </c>
      <c r="O356" s="61"/>
      <c r="P356" s="178">
        <f t="shared" si="6"/>
        <v>0</v>
      </c>
      <c r="Q356" s="178">
        <v>0</v>
      </c>
      <c r="R356" s="178">
        <f t="shared" si="7"/>
        <v>0</v>
      </c>
      <c r="S356" s="178">
        <v>0</v>
      </c>
      <c r="T356" s="179">
        <f t="shared" si="8"/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80" t="s">
        <v>234</v>
      </c>
      <c r="AT356" s="180" t="s">
        <v>166</v>
      </c>
      <c r="AU356" s="180" t="s">
        <v>143</v>
      </c>
      <c r="AY356" s="18" t="s">
        <v>164</v>
      </c>
      <c r="BE356" s="101">
        <f t="shared" si="9"/>
        <v>0</v>
      </c>
      <c r="BF356" s="101">
        <f t="shared" si="10"/>
        <v>0</v>
      </c>
      <c r="BG356" s="101">
        <f t="shared" si="11"/>
        <v>0</v>
      </c>
      <c r="BH356" s="101">
        <f t="shared" si="12"/>
        <v>0</v>
      </c>
      <c r="BI356" s="101">
        <f t="shared" si="13"/>
        <v>0</v>
      </c>
      <c r="BJ356" s="18" t="s">
        <v>143</v>
      </c>
      <c r="BK356" s="101">
        <f t="shared" si="14"/>
        <v>0</v>
      </c>
      <c r="BL356" s="18" t="s">
        <v>234</v>
      </c>
      <c r="BM356" s="180" t="s">
        <v>1298</v>
      </c>
    </row>
    <row r="357" spans="1:65" s="2" customFormat="1" ht="21.75" customHeight="1">
      <c r="A357" s="35"/>
      <c r="B357" s="136"/>
      <c r="C357" s="168" t="s">
        <v>439</v>
      </c>
      <c r="D357" s="168" t="s">
        <v>166</v>
      </c>
      <c r="E357" s="169" t="s">
        <v>1299</v>
      </c>
      <c r="F357" s="170" t="s">
        <v>1300</v>
      </c>
      <c r="G357" s="171" t="s">
        <v>169</v>
      </c>
      <c r="H357" s="172">
        <v>1</v>
      </c>
      <c r="I357" s="173"/>
      <c r="J357" s="174">
        <f t="shared" si="5"/>
        <v>0</v>
      </c>
      <c r="K357" s="175"/>
      <c r="L357" s="36"/>
      <c r="M357" s="176" t="s">
        <v>1</v>
      </c>
      <c r="N357" s="177" t="s">
        <v>42</v>
      </c>
      <c r="O357" s="61"/>
      <c r="P357" s="178">
        <f t="shared" si="6"/>
        <v>0</v>
      </c>
      <c r="Q357" s="178">
        <v>0</v>
      </c>
      <c r="R357" s="178">
        <f t="shared" si="7"/>
        <v>0</v>
      </c>
      <c r="S357" s="178">
        <v>0</v>
      </c>
      <c r="T357" s="179">
        <f t="shared" si="8"/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80" t="s">
        <v>234</v>
      </c>
      <c r="AT357" s="180" t="s">
        <v>166</v>
      </c>
      <c r="AU357" s="180" t="s">
        <v>143</v>
      </c>
      <c r="AY357" s="18" t="s">
        <v>164</v>
      </c>
      <c r="BE357" s="101">
        <f t="shared" si="9"/>
        <v>0</v>
      </c>
      <c r="BF357" s="101">
        <f t="shared" si="10"/>
        <v>0</v>
      </c>
      <c r="BG357" s="101">
        <f t="shared" si="11"/>
        <v>0</v>
      </c>
      <c r="BH357" s="101">
        <f t="shared" si="12"/>
        <v>0</v>
      </c>
      <c r="BI357" s="101">
        <f t="shared" si="13"/>
        <v>0</v>
      </c>
      <c r="BJ357" s="18" t="s">
        <v>143</v>
      </c>
      <c r="BK357" s="101">
        <f t="shared" si="14"/>
        <v>0</v>
      </c>
      <c r="BL357" s="18" t="s">
        <v>234</v>
      </c>
      <c r="BM357" s="180" t="s">
        <v>1301</v>
      </c>
    </row>
    <row r="358" spans="1:65" s="2" customFormat="1" ht="21.75" customHeight="1">
      <c r="A358" s="35"/>
      <c r="B358" s="136"/>
      <c r="C358" s="168" t="s">
        <v>390</v>
      </c>
      <c r="D358" s="168" t="s">
        <v>166</v>
      </c>
      <c r="E358" s="169" t="s">
        <v>1302</v>
      </c>
      <c r="F358" s="170" t="s">
        <v>1303</v>
      </c>
      <c r="G358" s="171" t="s">
        <v>169</v>
      </c>
      <c r="H358" s="172">
        <v>2</v>
      </c>
      <c r="I358" s="173"/>
      <c r="J358" s="174">
        <f t="shared" si="5"/>
        <v>0</v>
      </c>
      <c r="K358" s="175"/>
      <c r="L358" s="36"/>
      <c r="M358" s="176" t="s">
        <v>1</v>
      </c>
      <c r="N358" s="177" t="s">
        <v>42</v>
      </c>
      <c r="O358" s="61"/>
      <c r="P358" s="178">
        <f t="shared" si="6"/>
        <v>0</v>
      </c>
      <c r="Q358" s="178">
        <v>0</v>
      </c>
      <c r="R358" s="178">
        <f t="shared" si="7"/>
        <v>0</v>
      </c>
      <c r="S358" s="178">
        <v>0</v>
      </c>
      <c r="T358" s="179">
        <f t="shared" si="8"/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180" t="s">
        <v>234</v>
      </c>
      <c r="AT358" s="180" t="s">
        <v>166</v>
      </c>
      <c r="AU358" s="180" t="s">
        <v>143</v>
      </c>
      <c r="AY358" s="18" t="s">
        <v>164</v>
      </c>
      <c r="BE358" s="101">
        <f t="shared" si="9"/>
        <v>0</v>
      </c>
      <c r="BF358" s="101">
        <f t="shared" si="10"/>
        <v>0</v>
      </c>
      <c r="BG358" s="101">
        <f t="shared" si="11"/>
        <v>0</v>
      </c>
      <c r="BH358" s="101">
        <f t="shared" si="12"/>
        <v>0</v>
      </c>
      <c r="BI358" s="101">
        <f t="shared" si="13"/>
        <v>0</v>
      </c>
      <c r="BJ358" s="18" t="s">
        <v>143</v>
      </c>
      <c r="BK358" s="101">
        <f t="shared" si="14"/>
        <v>0</v>
      </c>
      <c r="BL358" s="18" t="s">
        <v>234</v>
      </c>
      <c r="BM358" s="180" t="s">
        <v>1304</v>
      </c>
    </row>
    <row r="359" spans="1:65" s="2" customFormat="1" ht="21.75" customHeight="1">
      <c r="A359" s="35"/>
      <c r="B359" s="136"/>
      <c r="C359" s="168" t="s">
        <v>446</v>
      </c>
      <c r="D359" s="168" t="s">
        <v>166</v>
      </c>
      <c r="E359" s="169" t="s">
        <v>1305</v>
      </c>
      <c r="F359" s="170" t="s">
        <v>1306</v>
      </c>
      <c r="G359" s="171" t="s">
        <v>169</v>
      </c>
      <c r="H359" s="172">
        <v>1</v>
      </c>
      <c r="I359" s="173"/>
      <c r="J359" s="174">
        <f t="shared" si="5"/>
        <v>0</v>
      </c>
      <c r="K359" s="175"/>
      <c r="L359" s="36"/>
      <c r="M359" s="176" t="s">
        <v>1</v>
      </c>
      <c r="N359" s="177" t="s">
        <v>42</v>
      </c>
      <c r="O359" s="61"/>
      <c r="P359" s="178">
        <f t="shared" si="6"/>
        <v>0</v>
      </c>
      <c r="Q359" s="178">
        <v>0</v>
      </c>
      <c r="R359" s="178">
        <f t="shared" si="7"/>
        <v>0</v>
      </c>
      <c r="S359" s="178">
        <v>0</v>
      </c>
      <c r="T359" s="179">
        <f t="shared" si="8"/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80" t="s">
        <v>234</v>
      </c>
      <c r="AT359" s="180" t="s">
        <v>166</v>
      </c>
      <c r="AU359" s="180" t="s">
        <v>143</v>
      </c>
      <c r="AY359" s="18" t="s">
        <v>164</v>
      </c>
      <c r="BE359" s="101">
        <f t="shared" si="9"/>
        <v>0</v>
      </c>
      <c r="BF359" s="101">
        <f t="shared" si="10"/>
        <v>0</v>
      </c>
      <c r="BG359" s="101">
        <f t="shared" si="11"/>
        <v>0</v>
      </c>
      <c r="BH359" s="101">
        <f t="shared" si="12"/>
        <v>0</v>
      </c>
      <c r="BI359" s="101">
        <f t="shared" si="13"/>
        <v>0</v>
      </c>
      <c r="BJ359" s="18" t="s">
        <v>143</v>
      </c>
      <c r="BK359" s="101">
        <f t="shared" si="14"/>
        <v>0</v>
      </c>
      <c r="BL359" s="18" t="s">
        <v>234</v>
      </c>
      <c r="BM359" s="180" t="s">
        <v>1307</v>
      </c>
    </row>
    <row r="360" spans="1:65" s="2" customFormat="1" ht="21.75" customHeight="1">
      <c r="A360" s="35"/>
      <c r="B360" s="136"/>
      <c r="C360" s="168" t="s">
        <v>394</v>
      </c>
      <c r="D360" s="168" t="s">
        <v>166</v>
      </c>
      <c r="E360" s="169" t="s">
        <v>1308</v>
      </c>
      <c r="F360" s="170" t="s">
        <v>1309</v>
      </c>
      <c r="G360" s="171" t="s">
        <v>169</v>
      </c>
      <c r="H360" s="172">
        <v>1</v>
      </c>
      <c r="I360" s="173"/>
      <c r="J360" s="174">
        <f t="shared" si="5"/>
        <v>0</v>
      </c>
      <c r="K360" s="175"/>
      <c r="L360" s="36"/>
      <c r="M360" s="176" t="s">
        <v>1</v>
      </c>
      <c r="N360" s="177" t="s">
        <v>42</v>
      </c>
      <c r="O360" s="61"/>
      <c r="P360" s="178">
        <f t="shared" si="6"/>
        <v>0</v>
      </c>
      <c r="Q360" s="178">
        <v>0</v>
      </c>
      <c r="R360" s="178">
        <f t="shared" si="7"/>
        <v>0</v>
      </c>
      <c r="S360" s="178">
        <v>0</v>
      </c>
      <c r="T360" s="179">
        <f t="shared" si="8"/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180" t="s">
        <v>234</v>
      </c>
      <c r="AT360" s="180" t="s">
        <v>166</v>
      </c>
      <c r="AU360" s="180" t="s">
        <v>143</v>
      </c>
      <c r="AY360" s="18" t="s">
        <v>164</v>
      </c>
      <c r="BE360" s="101">
        <f t="shared" si="9"/>
        <v>0</v>
      </c>
      <c r="BF360" s="101">
        <f t="shared" si="10"/>
        <v>0</v>
      </c>
      <c r="BG360" s="101">
        <f t="shared" si="11"/>
        <v>0</v>
      </c>
      <c r="BH360" s="101">
        <f t="shared" si="12"/>
        <v>0</v>
      </c>
      <c r="BI360" s="101">
        <f t="shared" si="13"/>
        <v>0</v>
      </c>
      <c r="BJ360" s="18" t="s">
        <v>143</v>
      </c>
      <c r="BK360" s="101">
        <f t="shared" si="14"/>
        <v>0</v>
      </c>
      <c r="BL360" s="18" t="s">
        <v>234</v>
      </c>
      <c r="BM360" s="180" t="s">
        <v>1310</v>
      </c>
    </row>
    <row r="361" spans="1:65" s="2" customFormat="1" ht="21.75" customHeight="1">
      <c r="A361" s="35"/>
      <c r="B361" s="136"/>
      <c r="C361" s="168" t="s">
        <v>453</v>
      </c>
      <c r="D361" s="168" t="s">
        <v>166</v>
      </c>
      <c r="E361" s="169" t="s">
        <v>1311</v>
      </c>
      <c r="F361" s="170" t="s">
        <v>1312</v>
      </c>
      <c r="G361" s="171" t="s">
        <v>169</v>
      </c>
      <c r="H361" s="172">
        <v>2</v>
      </c>
      <c r="I361" s="173"/>
      <c r="J361" s="174">
        <f t="shared" si="5"/>
        <v>0</v>
      </c>
      <c r="K361" s="175"/>
      <c r="L361" s="36"/>
      <c r="M361" s="176" t="s">
        <v>1</v>
      </c>
      <c r="N361" s="177" t="s">
        <v>42</v>
      </c>
      <c r="O361" s="61"/>
      <c r="P361" s="178">
        <f t="shared" si="6"/>
        <v>0</v>
      </c>
      <c r="Q361" s="178">
        <v>0</v>
      </c>
      <c r="R361" s="178">
        <f t="shared" si="7"/>
        <v>0</v>
      </c>
      <c r="S361" s="178">
        <v>0</v>
      </c>
      <c r="T361" s="179">
        <f t="shared" si="8"/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80" t="s">
        <v>234</v>
      </c>
      <c r="AT361" s="180" t="s">
        <v>166</v>
      </c>
      <c r="AU361" s="180" t="s">
        <v>143</v>
      </c>
      <c r="AY361" s="18" t="s">
        <v>164</v>
      </c>
      <c r="BE361" s="101">
        <f t="shared" si="9"/>
        <v>0</v>
      </c>
      <c r="BF361" s="101">
        <f t="shared" si="10"/>
        <v>0</v>
      </c>
      <c r="BG361" s="101">
        <f t="shared" si="11"/>
        <v>0</v>
      </c>
      <c r="BH361" s="101">
        <f t="shared" si="12"/>
        <v>0</v>
      </c>
      <c r="BI361" s="101">
        <f t="shared" si="13"/>
        <v>0</v>
      </c>
      <c r="BJ361" s="18" t="s">
        <v>143</v>
      </c>
      <c r="BK361" s="101">
        <f t="shared" si="14"/>
        <v>0</v>
      </c>
      <c r="BL361" s="18" t="s">
        <v>234</v>
      </c>
      <c r="BM361" s="180" t="s">
        <v>1313</v>
      </c>
    </row>
    <row r="362" spans="1:65" s="2" customFormat="1" ht="21.75" customHeight="1">
      <c r="A362" s="35"/>
      <c r="B362" s="136"/>
      <c r="C362" s="168" t="s">
        <v>397</v>
      </c>
      <c r="D362" s="168" t="s">
        <v>166</v>
      </c>
      <c r="E362" s="169" t="s">
        <v>1314</v>
      </c>
      <c r="F362" s="170" t="s">
        <v>1315</v>
      </c>
      <c r="G362" s="171" t="s">
        <v>169</v>
      </c>
      <c r="H362" s="172">
        <v>1</v>
      </c>
      <c r="I362" s="173"/>
      <c r="J362" s="174">
        <f t="shared" si="5"/>
        <v>0</v>
      </c>
      <c r="K362" s="175"/>
      <c r="L362" s="36"/>
      <c r="M362" s="176" t="s">
        <v>1</v>
      </c>
      <c r="N362" s="177" t="s">
        <v>42</v>
      </c>
      <c r="O362" s="61"/>
      <c r="P362" s="178">
        <f t="shared" si="6"/>
        <v>0</v>
      </c>
      <c r="Q362" s="178">
        <v>0</v>
      </c>
      <c r="R362" s="178">
        <f t="shared" si="7"/>
        <v>0</v>
      </c>
      <c r="S362" s="178">
        <v>0</v>
      </c>
      <c r="T362" s="179">
        <f t="shared" si="8"/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180" t="s">
        <v>234</v>
      </c>
      <c r="AT362" s="180" t="s">
        <v>166</v>
      </c>
      <c r="AU362" s="180" t="s">
        <v>143</v>
      </c>
      <c r="AY362" s="18" t="s">
        <v>164</v>
      </c>
      <c r="BE362" s="101">
        <f t="shared" si="9"/>
        <v>0</v>
      </c>
      <c r="BF362" s="101">
        <f t="shared" si="10"/>
        <v>0</v>
      </c>
      <c r="BG362" s="101">
        <f t="shared" si="11"/>
        <v>0</v>
      </c>
      <c r="BH362" s="101">
        <f t="shared" si="12"/>
        <v>0</v>
      </c>
      <c r="BI362" s="101">
        <f t="shared" si="13"/>
        <v>0</v>
      </c>
      <c r="BJ362" s="18" t="s">
        <v>143</v>
      </c>
      <c r="BK362" s="101">
        <f t="shared" si="14"/>
        <v>0</v>
      </c>
      <c r="BL362" s="18" t="s">
        <v>234</v>
      </c>
      <c r="BM362" s="180" t="s">
        <v>1316</v>
      </c>
    </row>
    <row r="363" spans="1:65" s="2" customFormat="1" ht="33" customHeight="1">
      <c r="A363" s="35"/>
      <c r="B363" s="136"/>
      <c r="C363" s="168" t="s">
        <v>460</v>
      </c>
      <c r="D363" s="168" t="s">
        <v>166</v>
      </c>
      <c r="E363" s="169" t="s">
        <v>1317</v>
      </c>
      <c r="F363" s="170" t="s">
        <v>1318</v>
      </c>
      <c r="G363" s="171" t="s">
        <v>640</v>
      </c>
      <c r="H363" s="172">
        <v>24</v>
      </c>
      <c r="I363" s="173"/>
      <c r="J363" s="174">
        <f t="shared" si="5"/>
        <v>0</v>
      </c>
      <c r="K363" s="175"/>
      <c r="L363" s="36"/>
      <c r="M363" s="176" t="s">
        <v>1</v>
      </c>
      <c r="N363" s="177" t="s">
        <v>42</v>
      </c>
      <c r="O363" s="61"/>
      <c r="P363" s="178">
        <f t="shared" si="6"/>
        <v>0</v>
      </c>
      <c r="Q363" s="178">
        <v>0</v>
      </c>
      <c r="R363" s="178">
        <f t="shared" si="7"/>
        <v>0</v>
      </c>
      <c r="S363" s="178">
        <v>0</v>
      </c>
      <c r="T363" s="179">
        <f t="shared" si="8"/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180" t="s">
        <v>234</v>
      </c>
      <c r="AT363" s="180" t="s">
        <v>166</v>
      </c>
      <c r="AU363" s="180" t="s">
        <v>143</v>
      </c>
      <c r="AY363" s="18" t="s">
        <v>164</v>
      </c>
      <c r="BE363" s="101">
        <f t="shared" si="9"/>
        <v>0</v>
      </c>
      <c r="BF363" s="101">
        <f t="shared" si="10"/>
        <v>0</v>
      </c>
      <c r="BG363" s="101">
        <f t="shared" si="11"/>
        <v>0</v>
      </c>
      <c r="BH363" s="101">
        <f t="shared" si="12"/>
        <v>0</v>
      </c>
      <c r="BI363" s="101">
        <f t="shared" si="13"/>
        <v>0</v>
      </c>
      <c r="BJ363" s="18" t="s">
        <v>143</v>
      </c>
      <c r="BK363" s="101">
        <f t="shared" si="14"/>
        <v>0</v>
      </c>
      <c r="BL363" s="18" t="s">
        <v>234</v>
      </c>
      <c r="BM363" s="180" t="s">
        <v>1319</v>
      </c>
    </row>
    <row r="364" spans="1:65" s="2" customFormat="1" ht="33" customHeight="1">
      <c r="A364" s="35"/>
      <c r="B364" s="136"/>
      <c r="C364" s="168" t="s">
        <v>401</v>
      </c>
      <c r="D364" s="168" t="s">
        <v>166</v>
      </c>
      <c r="E364" s="169" t="s">
        <v>1320</v>
      </c>
      <c r="F364" s="170" t="s">
        <v>1321</v>
      </c>
      <c r="G364" s="171" t="s">
        <v>640</v>
      </c>
      <c r="H364" s="172">
        <v>23.05</v>
      </c>
      <c r="I364" s="173"/>
      <c r="J364" s="174">
        <f t="shared" si="5"/>
        <v>0</v>
      </c>
      <c r="K364" s="175"/>
      <c r="L364" s="36"/>
      <c r="M364" s="176" t="s">
        <v>1</v>
      </c>
      <c r="N364" s="177" t="s">
        <v>42</v>
      </c>
      <c r="O364" s="61"/>
      <c r="P364" s="178">
        <f t="shared" si="6"/>
        <v>0</v>
      </c>
      <c r="Q364" s="178">
        <v>0</v>
      </c>
      <c r="R364" s="178">
        <f t="shared" si="7"/>
        <v>0</v>
      </c>
      <c r="S364" s="178">
        <v>0</v>
      </c>
      <c r="T364" s="179">
        <f t="shared" si="8"/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180" t="s">
        <v>234</v>
      </c>
      <c r="AT364" s="180" t="s">
        <v>166</v>
      </c>
      <c r="AU364" s="180" t="s">
        <v>143</v>
      </c>
      <c r="AY364" s="18" t="s">
        <v>164</v>
      </c>
      <c r="BE364" s="101">
        <f t="shared" si="9"/>
        <v>0</v>
      </c>
      <c r="BF364" s="101">
        <f t="shared" si="10"/>
        <v>0</v>
      </c>
      <c r="BG364" s="101">
        <f t="shared" si="11"/>
        <v>0</v>
      </c>
      <c r="BH364" s="101">
        <f t="shared" si="12"/>
        <v>0</v>
      </c>
      <c r="BI364" s="101">
        <f t="shared" si="13"/>
        <v>0</v>
      </c>
      <c r="BJ364" s="18" t="s">
        <v>143</v>
      </c>
      <c r="BK364" s="101">
        <f t="shared" si="14"/>
        <v>0</v>
      </c>
      <c r="BL364" s="18" t="s">
        <v>234</v>
      </c>
      <c r="BM364" s="180" t="s">
        <v>1322</v>
      </c>
    </row>
    <row r="365" spans="1:65" s="2" customFormat="1" ht="55.5" customHeight="1">
      <c r="A365" s="35"/>
      <c r="B365" s="136"/>
      <c r="C365" s="168" t="s">
        <v>467</v>
      </c>
      <c r="D365" s="168" t="s">
        <v>166</v>
      </c>
      <c r="E365" s="169" t="s">
        <v>1323</v>
      </c>
      <c r="F365" s="170" t="s">
        <v>1324</v>
      </c>
      <c r="G365" s="171" t="s">
        <v>169</v>
      </c>
      <c r="H365" s="172">
        <v>2</v>
      </c>
      <c r="I365" s="173"/>
      <c r="J365" s="174">
        <f t="shared" si="5"/>
        <v>0</v>
      </c>
      <c r="K365" s="175"/>
      <c r="L365" s="36"/>
      <c r="M365" s="176" t="s">
        <v>1</v>
      </c>
      <c r="N365" s="177" t="s">
        <v>42</v>
      </c>
      <c r="O365" s="61"/>
      <c r="P365" s="178">
        <f t="shared" si="6"/>
        <v>0</v>
      </c>
      <c r="Q365" s="178">
        <v>0</v>
      </c>
      <c r="R365" s="178">
        <f t="shared" si="7"/>
        <v>0</v>
      </c>
      <c r="S365" s="178">
        <v>0</v>
      </c>
      <c r="T365" s="179">
        <f t="shared" si="8"/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80" t="s">
        <v>234</v>
      </c>
      <c r="AT365" s="180" t="s">
        <v>166</v>
      </c>
      <c r="AU365" s="180" t="s">
        <v>143</v>
      </c>
      <c r="AY365" s="18" t="s">
        <v>164</v>
      </c>
      <c r="BE365" s="101">
        <f t="shared" si="9"/>
        <v>0</v>
      </c>
      <c r="BF365" s="101">
        <f t="shared" si="10"/>
        <v>0</v>
      </c>
      <c r="BG365" s="101">
        <f t="shared" si="11"/>
        <v>0</v>
      </c>
      <c r="BH365" s="101">
        <f t="shared" si="12"/>
        <v>0</v>
      </c>
      <c r="BI365" s="101">
        <f t="shared" si="13"/>
        <v>0</v>
      </c>
      <c r="BJ365" s="18" t="s">
        <v>143</v>
      </c>
      <c r="BK365" s="101">
        <f t="shared" si="14"/>
        <v>0</v>
      </c>
      <c r="BL365" s="18" t="s">
        <v>234</v>
      </c>
      <c r="BM365" s="180" t="s">
        <v>1325</v>
      </c>
    </row>
    <row r="366" spans="1:65" s="14" customFormat="1" ht="12">
      <c r="B366" s="189"/>
      <c r="D366" s="182" t="s">
        <v>203</v>
      </c>
      <c r="E366" s="190" t="s">
        <v>1</v>
      </c>
      <c r="F366" s="191" t="s">
        <v>143</v>
      </c>
      <c r="H366" s="192">
        <v>2</v>
      </c>
      <c r="I366" s="193"/>
      <c r="L366" s="189"/>
      <c r="M366" s="194"/>
      <c r="N366" s="195"/>
      <c r="O366" s="195"/>
      <c r="P366" s="195"/>
      <c r="Q366" s="195"/>
      <c r="R366" s="195"/>
      <c r="S366" s="195"/>
      <c r="T366" s="196"/>
      <c r="AT366" s="190" t="s">
        <v>203</v>
      </c>
      <c r="AU366" s="190" t="s">
        <v>143</v>
      </c>
      <c r="AV366" s="14" t="s">
        <v>143</v>
      </c>
      <c r="AW366" s="14" t="s">
        <v>30</v>
      </c>
      <c r="AX366" s="14" t="s">
        <v>76</v>
      </c>
      <c r="AY366" s="190" t="s">
        <v>164</v>
      </c>
    </row>
    <row r="367" spans="1:65" s="15" customFormat="1" ht="12">
      <c r="B367" s="197"/>
      <c r="D367" s="182" t="s">
        <v>203</v>
      </c>
      <c r="E367" s="198" t="s">
        <v>1</v>
      </c>
      <c r="F367" s="199" t="s">
        <v>206</v>
      </c>
      <c r="H367" s="200">
        <v>2</v>
      </c>
      <c r="I367" s="201"/>
      <c r="L367" s="197"/>
      <c r="M367" s="202"/>
      <c r="N367" s="203"/>
      <c r="O367" s="203"/>
      <c r="P367" s="203"/>
      <c r="Q367" s="203"/>
      <c r="R367" s="203"/>
      <c r="S367" s="203"/>
      <c r="T367" s="204"/>
      <c r="AT367" s="198" t="s">
        <v>203</v>
      </c>
      <c r="AU367" s="198" t="s">
        <v>143</v>
      </c>
      <c r="AV367" s="15" t="s">
        <v>170</v>
      </c>
      <c r="AW367" s="15" t="s">
        <v>30</v>
      </c>
      <c r="AX367" s="15" t="s">
        <v>84</v>
      </c>
      <c r="AY367" s="198" t="s">
        <v>164</v>
      </c>
    </row>
    <row r="368" spans="1:65" s="2" customFormat="1" ht="21.75" customHeight="1">
      <c r="A368" s="35"/>
      <c r="B368" s="136"/>
      <c r="C368" s="168" t="s">
        <v>404</v>
      </c>
      <c r="D368" s="168" t="s">
        <v>166</v>
      </c>
      <c r="E368" s="169" t="s">
        <v>1326</v>
      </c>
      <c r="F368" s="170" t="s">
        <v>1327</v>
      </c>
      <c r="G368" s="171" t="s">
        <v>997</v>
      </c>
      <c r="H368" s="216"/>
      <c r="I368" s="173"/>
      <c r="J368" s="174">
        <f>ROUND(I368*H368,2)</f>
        <v>0</v>
      </c>
      <c r="K368" s="175"/>
      <c r="L368" s="36"/>
      <c r="M368" s="176" t="s">
        <v>1</v>
      </c>
      <c r="N368" s="177" t="s">
        <v>42</v>
      </c>
      <c r="O368" s="61"/>
      <c r="P368" s="178">
        <f>O368*H368</f>
        <v>0</v>
      </c>
      <c r="Q368" s="178">
        <v>0</v>
      </c>
      <c r="R368" s="178">
        <f>Q368*H368</f>
        <v>0</v>
      </c>
      <c r="S368" s="178">
        <v>0</v>
      </c>
      <c r="T368" s="179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180" t="s">
        <v>234</v>
      </c>
      <c r="AT368" s="180" t="s">
        <v>166</v>
      </c>
      <c r="AU368" s="180" t="s">
        <v>143</v>
      </c>
      <c r="AY368" s="18" t="s">
        <v>164</v>
      </c>
      <c r="BE368" s="101">
        <f>IF(N368="základná",J368,0)</f>
        <v>0</v>
      </c>
      <c r="BF368" s="101">
        <f>IF(N368="znížená",J368,0)</f>
        <v>0</v>
      </c>
      <c r="BG368" s="101">
        <f>IF(N368="zákl. prenesená",J368,0)</f>
        <v>0</v>
      </c>
      <c r="BH368" s="101">
        <f>IF(N368="zníž. prenesená",J368,0)</f>
        <v>0</v>
      </c>
      <c r="BI368" s="101">
        <f>IF(N368="nulová",J368,0)</f>
        <v>0</v>
      </c>
      <c r="BJ368" s="18" t="s">
        <v>143</v>
      </c>
      <c r="BK368" s="101">
        <f>ROUND(I368*H368,2)</f>
        <v>0</v>
      </c>
      <c r="BL368" s="18" t="s">
        <v>234</v>
      </c>
      <c r="BM368" s="180" t="s">
        <v>1328</v>
      </c>
    </row>
    <row r="369" spans="1:65" s="12" customFormat="1" ht="23" customHeight="1">
      <c r="B369" s="155"/>
      <c r="D369" s="156" t="s">
        <v>75</v>
      </c>
      <c r="E369" s="166" t="s">
        <v>1329</v>
      </c>
      <c r="F369" s="166" t="s">
        <v>1330</v>
      </c>
      <c r="I369" s="158"/>
      <c r="J369" s="167">
        <f>BK369</f>
        <v>0</v>
      </c>
      <c r="L369" s="155"/>
      <c r="M369" s="160"/>
      <c r="N369" s="161"/>
      <c r="O369" s="161"/>
      <c r="P369" s="162">
        <f>SUM(P370:P375)</f>
        <v>0</v>
      </c>
      <c r="Q369" s="161"/>
      <c r="R369" s="162">
        <f>SUM(R370:R375)</f>
        <v>0.14791679999999999</v>
      </c>
      <c r="S369" s="161"/>
      <c r="T369" s="163">
        <f>SUM(T370:T375)</f>
        <v>0</v>
      </c>
      <c r="AR369" s="156" t="s">
        <v>143</v>
      </c>
      <c r="AT369" s="164" t="s">
        <v>75</v>
      </c>
      <c r="AU369" s="164" t="s">
        <v>84</v>
      </c>
      <c r="AY369" s="156" t="s">
        <v>164</v>
      </c>
      <c r="BK369" s="165">
        <f>SUM(BK370:BK375)</f>
        <v>0</v>
      </c>
    </row>
    <row r="370" spans="1:65" s="2" customFormat="1" ht="21.75" customHeight="1">
      <c r="A370" s="35"/>
      <c r="B370" s="136"/>
      <c r="C370" s="168" t="s">
        <v>474</v>
      </c>
      <c r="D370" s="168" t="s">
        <v>166</v>
      </c>
      <c r="E370" s="169" t="s">
        <v>1331</v>
      </c>
      <c r="F370" s="170" t="s">
        <v>1332</v>
      </c>
      <c r="G370" s="171" t="s">
        <v>174</v>
      </c>
      <c r="H370" s="172">
        <v>410.88</v>
      </c>
      <c r="I370" s="173"/>
      <c r="J370" s="174">
        <f>ROUND(I370*H370,2)</f>
        <v>0</v>
      </c>
      <c r="K370" s="175"/>
      <c r="L370" s="36"/>
      <c r="M370" s="176" t="s">
        <v>1</v>
      </c>
      <c r="N370" s="177" t="s">
        <v>42</v>
      </c>
      <c r="O370" s="61"/>
      <c r="P370" s="178">
        <f>O370*H370</f>
        <v>0</v>
      </c>
      <c r="Q370" s="178">
        <v>0</v>
      </c>
      <c r="R370" s="178">
        <f>Q370*H370</f>
        <v>0</v>
      </c>
      <c r="S370" s="178">
        <v>0</v>
      </c>
      <c r="T370" s="179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180" t="s">
        <v>234</v>
      </c>
      <c r="AT370" s="180" t="s">
        <v>166</v>
      </c>
      <c r="AU370" s="180" t="s">
        <v>143</v>
      </c>
      <c r="AY370" s="18" t="s">
        <v>164</v>
      </c>
      <c r="BE370" s="101">
        <f>IF(N370="základná",J370,0)</f>
        <v>0</v>
      </c>
      <c r="BF370" s="101">
        <f>IF(N370="znížená",J370,0)</f>
        <v>0</v>
      </c>
      <c r="BG370" s="101">
        <f>IF(N370="zákl. prenesená",J370,0)</f>
        <v>0</v>
      </c>
      <c r="BH370" s="101">
        <f>IF(N370="zníž. prenesená",J370,0)</f>
        <v>0</v>
      </c>
      <c r="BI370" s="101">
        <f>IF(N370="nulová",J370,0)</f>
        <v>0</v>
      </c>
      <c r="BJ370" s="18" t="s">
        <v>143</v>
      </c>
      <c r="BK370" s="101">
        <f>ROUND(I370*H370,2)</f>
        <v>0</v>
      </c>
      <c r="BL370" s="18" t="s">
        <v>234</v>
      </c>
      <c r="BM370" s="180" t="s">
        <v>1333</v>
      </c>
    </row>
    <row r="371" spans="1:65" s="13" customFormat="1" ht="24">
      <c r="B371" s="181"/>
      <c r="D371" s="182" t="s">
        <v>203</v>
      </c>
      <c r="E371" s="183" t="s">
        <v>1</v>
      </c>
      <c r="F371" s="184" t="s">
        <v>1334</v>
      </c>
      <c r="H371" s="183" t="s">
        <v>1</v>
      </c>
      <c r="I371" s="185"/>
      <c r="L371" s="181"/>
      <c r="M371" s="186"/>
      <c r="N371" s="187"/>
      <c r="O371" s="187"/>
      <c r="P371" s="187"/>
      <c r="Q371" s="187"/>
      <c r="R371" s="187"/>
      <c r="S371" s="187"/>
      <c r="T371" s="188"/>
      <c r="AT371" s="183" t="s">
        <v>203</v>
      </c>
      <c r="AU371" s="183" t="s">
        <v>143</v>
      </c>
      <c r="AV371" s="13" t="s">
        <v>84</v>
      </c>
      <c r="AW371" s="13" t="s">
        <v>30</v>
      </c>
      <c r="AX371" s="13" t="s">
        <v>76</v>
      </c>
      <c r="AY371" s="183" t="s">
        <v>164</v>
      </c>
    </row>
    <row r="372" spans="1:65" s="14" customFormat="1" ht="12">
      <c r="B372" s="189"/>
      <c r="D372" s="182" t="s">
        <v>203</v>
      </c>
      <c r="E372" s="190" t="s">
        <v>1</v>
      </c>
      <c r="F372" s="191" t="s">
        <v>1335</v>
      </c>
      <c r="H372" s="192">
        <v>410.88</v>
      </c>
      <c r="I372" s="193"/>
      <c r="L372" s="189"/>
      <c r="M372" s="194"/>
      <c r="N372" s="195"/>
      <c r="O372" s="195"/>
      <c r="P372" s="195"/>
      <c r="Q372" s="195"/>
      <c r="R372" s="195"/>
      <c r="S372" s="195"/>
      <c r="T372" s="196"/>
      <c r="AT372" s="190" t="s">
        <v>203</v>
      </c>
      <c r="AU372" s="190" t="s">
        <v>143</v>
      </c>
      <c r="AV372" s="14" t="s">
        <v>143</v>
      </c>
      <c r="AW372" s="14" t="s">
        <v>30</v>
      </c>
      <c r="AX372" s="14" t="s">
        <v>76</v>
      </c>
      <c r="AY372" s="190" t="s">
        <v>164</v>
      </c>
    </row>
    <row r="373" spans="1:65" s="15" customFormat="1" ht="12">
      <c r="B373" s="197"/>
      <c r="D373" s="182" t="s">
        <v>203</v>
      </c>
      <c r="E373" s="198" t="s">
        <v>1</v>
      </c>
      <c r="F373" s="199" t="s">
        <v>206</v>
      </c>
      <c r="H373" s="200">
        <v>410.88</v>
      </c>
      <c r="I373" s="201"/>
      <c r="L373" s="197"/>
      <c r="M373" s="202"/>
      <c r="N373" s="203"/>
      <c r="O373" s="203"/>
      <c r="P373" s="203"/>
      <c r="Q373" s="203"/>
      <c r="R373" s="203"/>
      <c r="S373" s="203"/>
      <c r="T373" s="204"/>
      <c r="AT373" s="198" t="s">
        <v>203</v>
      </c>
      <c r="AU373" s="198" t="s">
        <v>143</v>
      </c>
      <c r="AV373" s="15" t="s">
        <v>170</v>
      </c>
      <c r="AW373" s="15" t="s">
        <v>30</v>
      </c>
      <c r="AX373" s="15" t="s">
        <v>84</v>
      </c>
      <c r="AY373" s="198" t="s">
        <v>164</v>
      </c>
    </row>
    <row r="374" spans="1:65" s="2" customFormat="1" ht="21.75" customHeight="1">
      <c r="A374" s="35"/>
      <c r="B374" s="136"/>
      <c r="C374" s="168" t="s">
        <v>354</v>
      </c>
      <c r="D374" s="168" t="s">
        <v>166</v>
      </c>
      <c r="E374" s="169" t="s">
        <v>1336</v>
      </c>
      <c r="F374" s="170" t="s">
        <v>1337</v>
      </c>
      <c r="G374" s="171" t="s">
        <v>174</v>
      </c>
      <c r="H374" s="172">
        <v>410.88</v>
      </c>
      <c r="I374" s="173"/>
      <c r="J374" s="174">
        <f>ROUND(I374*H374,2)</f>
        <v>0</v>
      </c>
      <c r="K374" s="175"/>
      <c r="L374" s="36"/>
      <c r="M374" s="176" t="s">
        <v>1</v>
      </c>
      <c r="N374" s="177" t="s">
        <v>42</v>
      </c>
      <c r="O374" s="61"/>
      <c r="P374" s="178">
        <f>O374*H374</f>
        <v>0</v>
      </c>
      <c r="Q374" s="178">
        <v>2.7999999999999998E-4</v>
      </c>
      <c r="R374" s="178">
        <f>Q374*H374</f>
        <v>0.11504639999999999</v>
      </c>
      <c r="S374" s="178">
        <v>0</v>
      </c>
      <c r="T374" s="179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180" t="s">
        <v>234</v>
      </c>
      <c r="AT374" s="180" t="s">
        <v>166</v>
      </c>
      <c r="AU374" s="180" t="s">
        <v>143</v>
      </c>
      <c r="AY374" s="18" t="s">
        <v>164</v>
      </c>
      <c r="BE374" s="101">
        <f>IF(N374="základná",J374,0)</f>
        <v>0</v>
      </c>
      <c r="BF374" s="101">
        <f>IF(N374="znížená",J374,0)</f>
        <v>0</v>
      </c>
      <c r="BG374" s="101">
        <f>IF(N374="zákl. prenesená",J374,0)</f>
        <v>0</v>
      </c>
      <c r="BH374" s="101">
        <f>IF(N374="zníž. prenesená",J374,0)</f>
        <v>0</v>
      </c>
      <c r="BI374" s="101">
        <f>IF(N374="nulová",J374,0)</f>
        <v>0</v>
      </c>
      <c r="BJ374" s="18" t="s">
        <v>143</v>
      </c>
      <c r="BK374" s="101">
        <f>ROUND(I374*H374,2)</f>
        <v>0</v>
      </c>
      <c r="BL374" s="18" t="s">
        <v>234</v>
      </c>
      <c r="BM374" s="180" t="s">
        <v>1338</v>
      </c>
    </row>
    <row r="375" spans="1:65" s="2" customFormat="1" ht="21.75" customHeight="1">
      <c r="A375" s="35"/>
      <c r="B375" s="136"/>
      <c r="C375" s="168" t="s">
        <v>481</v>
      </c>
      <c r="D375" s="168" t="s">
        <v>166</v>
      </c>
      <c r="E375" s="169" t="s">
        <v>1339</v>
      </c>
      <c r="F375" s="170" t="s">
        <v>1340</v>
      </c>
      <c r="G375" s="171" t="s">
        <v>174</v>
      </c>
      <c r="H375" s="172">
        <v>410.88</v>
      </c>
      <c r="I375" s="173"/>
      <c r="J375" s="174">
        <f>ROUND(I375*H375,2)</f>
        <v>0</v>
      </c>
      <c r="K375" s="175"/>
      <c r="L375" s="36"/>
      <c r="M375" s="176" t="s">
        <v>1</v>
      </c>
      <c r="N375" s="177" t="s">
        <v>42</v>
      </c>
      <c r="O375" s="61"/>
      <c r="P375" s="178">
        <f>O375*H375</f>
        <v>0</v>
      </c>
      <c r="Q375" s="178">
        <v>8.0000000000000007E-5</v>
      </c>
      <c r="R375" s="178">
        <f>Q375*H375</f>
        <v>3.2870400000000001E-2</v>
      </c>
      <c r="S375" s="178">
        <v>0</v>
      </c>
      <c r="T375" s="179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80" t="s">
        <v>234</v>
      </c>
      <c r="AT375" s="180" t="s">
        <v>166</v>
      </c>
      <c r="AU375" s="180" t="s">
        <v>143</v>
      </c>
      <c r="AY375" s="18" t="s">
        <v>164</v>
      </c>
      <c r="BE375" s="101">
        <f>IF(N375="základná",J375,0)</f>
        <v>0</v>
      </c>
      <c r="BF375" s="101">
        <f>IF(N375="znížená",J375,0)</f>
        <v>0</v>
      </c>
      <c r="BG375" s="101">
        <f>IF(N375="zákl. prenesená",J375,0)</f>
        <v>0</v>
      </c>
      <c r="BH375" s="101">
        <f>IF(N375="zníž. prenesená",J375,0)</f>
        <v>0</v>
      </c>
      <c r="BI375" s="101">
        <f>IF(N375="nulová",J375,0)</f>
        <v>0</v>
      </c>
      <c r="BJ375" s="18" t="s">
        <v>143</v>
      </c>
      <c r="BK375" s="101">
        <f>ROUND(I375*H375,2)</f>
        <v>0</v>
      </c>
      <c r="BL375" s="18" t="s">
        <v>234</v>
      </c>
      <c r="BM375" s="180" t="s">
        <v>1341</v>
      </c>
    </row>
    <row r="376" spans="1:65" s="12" customFormat="1" ht="26" customHeight="1">
      <c r="B376" s="155"/>
      <c r="D376" s="156" t="s">
        <v>75</v>
      </c>
      <c r="E376" s="157" t="s">
        <v>972</v>
      </c>
      <c r="F376" s="157" t="s">
        <v>962</v>
      </c>
      <c r="I376" s="158"/>
      <c r="J376" s="159">
        <f>BK376</f>
        <v>0</v>
      </c>
      <c r="L376" s="155"/>
      <c r="M376" s="160"/>
      <c r="N376" s="161"/>
      <c r="O376" s="161"/>
      <c r="P376" s="162">
        <f>SUM(P377:P384)</f>
        <v>0</v>
      </c>
      <c r="Q376" s="161"/>
      <c r="R376" s="162">
        <f>SUM(R377:R384)</f>
        <v>0</v>
      </c>
      <c r="S376" s="161"/>
      <c r="T376" s="163">
        <f>SUM(T377:T384)</f>
        <v>0</v>
      </c>
      <c r="AR376" s="156" t="s">
        <v>170</v>
      </c>
      <c r="AT376" s="164" t="s">
        <v>75</v>
      </c>
      <c r="AU376" s="164" t="s">
        <v>76</v>
      </c>
      <c r="AY376" s="156" t="s">
        <v>164</v>
      </c>
      <c r="BK376" s="165">
        <f>SUM(BK377:BK384)</f>
        <v>0</v>
      </c>
    </row>
    <row r="377" spans="1:65" s="2" customFormat="1" ht="16.5" customHeight="1">
      <c r="A377" s="35"/>
      <c r="B377" s="136"/>
      <c r="C377" s="168" t="s">
        <v>410</v>
      </c>
      <c r="D377" s="168" t="s">
        <v>166</v>
      </c>
      <c r="E377" s="169" t="s">
        <v>1342</v>
      </c>
      <c r="F377" s="170" t="s">
        <v>1343</v>
      </c>
      <c r="G377" s="171" t="s">
        <v>1344</v>
      </c>
      <c r="H377" s="172">
        <v>5282</v>
      </c>
      <c r="I377" s="173"/>
      <c r="J377" s="174">
        <f>ROUND(I377*H377,2)</f>
        <v>0</v>
      </c>
      <c r="K377" s="175"/>
      <c r="L377" s="36"/>
      <c r="M377" s="176" t="s">
        <v>1</v>
      </c>
      <c r="N377" s="177" t="s">
        <v>42</v>
      </c>
      <c r="O377" s="61"/>
      <c r="P377" s="178">
        <f>O377*H377</f>
        <v>0</v>
      </c>
      <c r="Q377" s="178">
        <v>0</v>
      </c>
      <c r="R377" s="178">
        <f>Q377*H377</f>
        <v>0</v>
      </c>
      <c r="S377" s="178">
        <v>0</v>
      </c>
      <c r="T377" s="179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180" t="s">
        <v>1345</v>
      </c>
      <c r="AT377" s="180" t="s">
        <v>166</v>
      </c>
      <c r="AU377" s="180" t="s">
        <v>84</v>
      </c>
      <c r="AY377" s="18" t="s">
        <v>164</v>
      </c>
      <c r="BE377" s="101">
        <f>IF(N377="základná",J377,0)</f>
        <v>0</v>
      </c>
      <c r="BF377" s="101">
        <f>IF(N377="znížená",J377,0)</f>
        <v>0</v>
      </c>
      <c r="BG377" s="101">
        <f>IF(N377="zákl. prenesená",J377,0)</f>
        <v>0</v>
      </c>
      <c r="BH377" s="101">
        <f>IF(N377="zníž. prenesená",J377,0)</f>
        <v>0</v>
      </c>
      <c r="BI377" s="101">
        <f>IF(N377="nulová",J377,0)</f>
        <v>0</v>
      </c>
      <c r="BJ377" s="18" t="s">
        <v>143</v>
      </c>
      <c r="BK377" s="101">
        <f>ROUND(I377*H377,2)</f>
        <v>0</v>
      </c>
      <c r="BL377" s="18" t="s">
        <v>1345</v>
      </c>
      <c r="BM377" s="180" t="s">
        <v>1346</v>
      </c>
    </row>
    <row r="378" spans="1:65" s="13" customFormat="1" ht="12">
      <c r="B378" s="181"/>
      <c r="D378" s="182" t="s">
        <v>203</v>
      </c>
      <c r="E378" s="183" t="s">
        <v>1</v>
      </c>
      <c r="F378" s="184" t="s">
        <v>1347</v>
      </c>
      <c r="H378" s="183" t="s">
        <v>1</v>
      </c>
      <c r="I378" s="185"/>
      <c r="L378" s="181"/>
      <c r="M378" s="186"/>
      <c r="N378" s="187"/>
      <c r="O378" s="187"/>
      <c r="P378" s="187"/>
      <c r="Q378" s="187"/>
      <c r="R378" s="187"/>
      <c r="S378" s="187"/>
      <c r="T378" s="188"/>
      <c r="AT378" s="183" t="s">
        <v>203</v>
      </c>
      <c r="AU378" s="183" t="s">
        <v>84</v>
      </c>
      <c r="AV378" s="13" t="s">
        <v>84</v>
      </c>
      <c r="AW378" s="13" t="s">
        <v>30</v>
      </c>
      <c r="AX378" s="13" t="s">
        <v>76</v>
      </c>
      <c r="AY378" s="183" t="s">
        <v>164</v>
      </c>
    </row>
    <row r="379" spans="1:65" s="14" customFormat="1" ht="12">
      <c r="B379" s="189"/>
      <c r="D379" s="182" t="s">
        <v>203</v>
      </c>
      <c r="E379" s="190" t="s">
        <v>1042</v>
      </c>
      <c r="F379" s="191" t="s">
        <v>1043</v>
      </c>
      <c r="H379" s="192">
        <v>667</v>
      </c>
      <c r="I379" s="193"/>
      <c r="L379" s="189"/>
      <c r="M379" s="194"/>
      <c r="N379" s="195"/>
      <c r="O379" s="195"/>
      <c r="P379" s="195"/>
      <c r="Q379" s="195"/>
      <c r="R379" s="195"/>
      <c r="S379" s="195"/>
      <c r="T379" s="196"/>
      <c r="AT379" s="190" t="s">
        <v>203</v>
      </c>
      <c r="AU379" s="190" t="s">
        <v>84</v>
      </c>
      <c r="AV379" s="14" t="s">
        <v>143</v>
      </c>
      <c r="AW379" s="14" t="s">
        <v>30</v>
      </c>
      <c r="AX379" s="14" t="s">
        <v>76</v>
      </c>
      <c r="AY379" s="190" t="s">
        <v>164</v>
      </c>
    </row>
    <row r="380" spans="1:65" s="13" customFormat="1" ht="12">
      <c r="B380" s="181"/>
      <c r="D380" s="182" t="s">
        <v>203</v>
      </c>
      <c r="E380" s="183" t="s">
        <v>1</v>
      </c>
      <c r="F380" s="184" t="s">
        <v>1348</v>
      </c>
      <c r="H380" s="183" t="s">
        <v>1</v>
      </c>
      <c r="I380" s="185"/>
      <c r="L380" s="181"/>
      <c r="M380" s="186"/>
      <c r="N380" s="187"/>
      <c r="O380" s="187"/>
      <c r="P380" s="187"/>
      <c r="Q380" s="187"/>
      <c r="R380" s="187"/>
      <c r="S380" s="187"/>
      <c r="T380" s="188"/>
      <c r="AT380" s="183" t="s">
        <v>203</v>
      </c>
      <c r="AU380" s="183" t="s">
        <v>84</v>
      </c>
      <c r="AV380" s="13" t="s">
        <v>84</v>
      </c>
      <c r="AW380" s="13" t="s">
        <v>30</v>
      </c>
      <c r="AX380" s="13" t="s">
        <v>76</v>
      </c>
      <c r="AY380" s="183" t="s">
        <v>164</v>
      </c>
    </row>
    <row r="381" spans="1:65" s="14" customFormat="1" ht="12">
      <c r="B381" s="189"/>
      <c r="D381" s="182" t="s">
        <v>203</v>
      </c>
      <c r="E381" s="190" t="s">
        <v>1048</v>
      </c>
      <c r="F381" s="191" t="s">
        <v>1049</v>
      </c>
      <c r="H381" s="192">
        <v>810</v>
      </c>
      <c r="I381" s="193"/>
      <c r="L381" s="189"/>
      <c r="M381" s="194"/>
      <c r="N381" s="195"/>
      <c r="O381" s="195"/>
      <c r="P381" s="195"/>
      <c r="Q381" s="195"/>
      <c r="R381" s="195"/>
      <c r="S381" s="195"/>
      <c r="T381" s="196"/>
      <c r="AT381" s="190" t="s">
        <v>203</v>
      </c>
      <c r="AU381" s="190" t="s">
        <v>84</v>
      </c>
      <c r="AV381" s="14" t="s">
        <v>143</v>
      </c>
      <c r="AW381" s="14" t="s">
        <v>30</v>
      </c>
      <c r="AX381" s="14" t="s">
        <v>76</v>
      </c>
      <c r="AY381" s="190" t="s">
        <v>164</v>
      </c>
    </row>
    <row r="382" spans="1:65" s="13" customFormat="1" ht="12">
      <c r="B382" s="181"/>
      <c r="D382" s="182" t="s">
        <v>203</v>
      </c>
      <c r="E382" s="183" t="s">
        <v>1</v>
      </c>
      <c r="F382" s="184" t="s">
        <v>1210</v>
      </c>
      <c r="H382" s="183" t="s">
        <v>1</v>
      </c>
      <c r="I382" s="185"/>
      <c r="L382" s="181"/>
      <c r="M382" s="186"/>
      <c r="N382" s="187"/>
      <c r="O382" s="187"/>
      <c r="P382" s="187"/>
      <c r="Q382" s="187"/>
      <c r="R382" s="187"/>
      <c r="S382" s="187"/>
      <c r="T382" s="188"/>
      <c r="AT382" s="183" t="s">
        <v>203</v>
      </c>
      <c r="AU382" s="183" t="s">
        <v>84</v>
      </c>
      <c r="AV382" s="13" t="s">
        <v>84</v>
      </c>
      <c r="AW382" s="13" t="s">
        <v>30</v>
      </c>
      <c r="AX382" s="13" t="s">
        <v>76</v>
      </c>
      <c r="AY382" s="183" t="s">
        <v>164</v>
      </c>
    </row>
    <row r="383" spans="1:65" s="14" customFormat="1" ht="12">
      <c r="B383" s="189"/>
      <c r="D383" s="182" t="s">
        <v>203</v>
      </c>
      <c r="E383" s="190" t="s">
        <v>1044</v>
      </c>
      <c r="F383" s="191" t="s">
        <v>1045</v>
      </c>
      <c r="H383" s="192">
        <v>3805</v>
      </c>
      <c r="I383" s="193"/>
      <c r="L383" s="189"/>
      <c r="M383" s="194"/>
      <c r="N383" s="195"/>
      <c r="O383" s="195"/>
      <c r="P383" s="195"/>
      <c r="Q383" s="195"/>
      <c r="R383" s="195"/>
      <c r="S383" s="195"/>
      <c r="T383" s="196"/>
      <c r="AT383" s="190" t="s">
        <v>203</v>
      </c>
      <c r="AU383" s="190" t="s">
        <v>84</v>
      </c>
      <c r="AV383" s="14" t="s">
        <v>143</v>
      </c>
      <c r="AW383" s="14" t="s">
        <v>30</v>
      </c>
      <c r="AX383" s="14" t="s">
        <v>76</v>
      </c>
      <c r="AY383" s="190" t="s">
        <v>164</v>
      </c>
    </row>
    <row r="384" spans="1:65" s="15" customFormat="1" ht="12">
      <c r="B384" s="197"/>
      <c r="D384" s="182" t="s">
        <v>203</v>
      </c>
      <c r="E384" s="198" t="s">
        <v>1</v>
      </c>
      <c r="F384" s="199" t="s">
        <v>206</v>
      </c>
      <c r="H384" s="200">
        <v>5282</v>
      </c>
      <c r="I384" s="201"/>
      <c r="L384" s="197"/>
      <c r="M384" s="231"/>
      <c r="N384" s="232"/>
      <c r="O384" s="232"/>
      <c r="P384" s="232"/>
      <c r="Q384" s="232"/>
      <c r="R384" s="232"/>
      <c r="S384" s="232"/>
      <c r="T384" s="233"/>
      <c r="AT384" s="198" t="s">
        <v>203</v>
      </c>
      <c r="AU384" s="198" t="s">
        <v>84</v>
      </c>
      <c r="AV384" s="15" t="s">
        <v>170</v>
      </c>
      <c r="AW384" s="15" t="s">
        <v>30</v>
      </c>
      <c r="AX384" s="15" t="s">
        <v>84</v>
      </c>
      <c r="AY384" s="198" t="s">
        <v>164</v>
      </c>
    </row>
    <row r="385" spans="1:31" s="2" customFormat="1" ht="7" customHeight="1">
      <c r="A385" s="35"/>
      <c r="B385" s="50"/>
      <c r="C385" s="51"/>
      <c r="D385" s="51"/>
      <c r="E385" s="51"/>
      <c r="F385" s="51"/>
      <c r="G385" s="51"/>
      <c r="H385" s="51"/>
      <c r="I385" s="51"/>
      <c r="J385" s="51"/>
      <c r="K385" s="51"/>
      <c r="L385" s="36"/>
      <c r="M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</row>
  </sheetData>
  <autoFilter ref="C136:K384" xr:uid="{00000000-0009-0000-0000-000002000000}"/>
  <mergeCells count="14">
    <mergeCell ref="D115:F115"/>
    <mergeCell ref="E127:H127"/>
    <mergeCell ref="E129:H129"/>
    <mergeCell ref="L2:V2"/>
    <mergeCell ref="E88:H88"/>
    <mergeCell ref="D111:F111"/>
    <mergeCell ref="D112:F112"/>
    <mergeCell ref="D113:F113"/>
    <mergeCell ref="D114:F114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57"/>
  <sheetViews>
    <sheetView showGridLines="0" topLeftCell="AM134" workbookViewId="0">
      <selection activeCell="AA142" sqref="AA142"/>
    </sheetView>
  </sheetViews>
  <sheetFormatPr baseColWidth="10" defaultColWidth="8.75" defaultRowHeight="11"/>
  <cols>
    <col min="1" max="1" width="8.25" style="1" hidden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6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91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5" customHeight="1">
      <c r="B4" s="21"/>
      <c r="D4" s="22" t="s">
        <v>110</v>
      </c>
      <c r="L4" s="21"/>
      <c r="M4" s="108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26.25" customHeight="1">
      <c r="B7" s="21"/>
      <c r="E7" s="293" t="str">
        <f>'Rekapitulácia stavby'!K6</f>
        <v>Rekonštrukcia Areálu ZŠ s materskou školou Spartakovská v Trnave</v>
      </c>
      <c r="F7" s="294"/>
      <c r="G7" s="294"/>
      <c r="H7" s="294"/>
      <c r="L7" s="21"/>
    </row>
    <row r="8" spans="1:4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64" t="s">
        <v>1349</v>
      </c>
      <c r="F9" s="295"/>
      <c r="G9" s="295"/>
      <c r="H9" s="295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1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7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296" t="str">
        <f>'Rekapitulácia stavby'!E14</f>
        <v>Vyplň údaj</v>
      </c>
      <c r="F18" s="249"/>
      <c r="G18" s="249"/>
      <c r="H18" s="249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7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7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7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254" t="s">
        <v>1</v>
      </c>
      <c r="F27" s="254"/>
      <c r="G27" s="254"/>
      <c r="H27" s="254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7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7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240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240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5" customHeight="1">
      <c r="A32" s="242"/>
      <c r="B32" s="36"/>
      <c r="C32" s="242"/>
      <c r="D32" s="243" t="s">
        <v>1779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2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239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7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241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5" customHeight="1">
      <c r="A36" s="35"/>
      <c r="B36" s="36"/>
      <c r="C36" s="35"/>
      <c r="D36" s="113" t="s">
        <v>40</v>
      </c>
      <c r="E36" s="28" t="s">
        <v>41</v>
      </c>
      <c r="F36" s="114">
        <f>ROUND((SUM(BE106:BE113) + SUM(BE133:BE156)),  2)</f>
        <v>0</v>
      </c>
      <c r="G36" s="35"/>
      <c r="H36" s="35"/>
      <c r="I36" s="115">
        <v>0.2</v>
      </c>
      <c r="J36" s="114">
        <f>ROUND(((SUM(BE103:BE110) + SUM(BE130:BE194))*I36),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5" customHeight="1">
      <c r="A37" s="35"/>
      <c r="B37" s="36"/>
      <c r="C37" s="35"/>
      <c r="D37" s="35"/>
      <c r="E37" s="28" t="s">
        <v>42</v>
      </c>
      <c r="F37" s="114">
        <f>J30</f>
        <v>0</v>
      </c>
      <c r="G37" s="242"/>
      <c r="H37" s="242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5" hidden="1" customHeight="1">
      <c r="A38" s="35"/>
      <c r="B38" s="36"/>
      <c r="C38" s="35"/>
      <c r="D38" s="35"/>
      <c r="E38" s="28" t="s">
        <v>43</v>
      </c>
      <c r="F38" s="114">
        <f>ROUND((SUM(BG106:BG113) + SUM(BG133:BG156)),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5" hidden="1" customHeight="1">
      <c r="A39" s="35"/>
      <c r="B39" s="36"/>
      <c r="C39" s="35"/>
      <c r="D39" s="35"/>
      <c r="E39" s="28" t="s">
        <v>44</v>
      </c>
      <c r="F39" s="114">
        <f>ROUND((SUM(BH106:BH113) + SUM(BH133:BH156)),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5" hidden="1" customHeight="1">
      <c r="A40" s="35"/>
      <c r="B40" s="36"/>
      <c r="C40" s="35"/>
      <c r="D40" s="35"/>
      <c r="E40" s="28" t="s">
        <v>45</v>
      </c>
      <c r="F40" s="114">
        <f>ROUND((SUM(BI106:BI113) + SUM(BI133:BI156)),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7" customHeight="1">
      <c r="A41" s="35"/>
      <c r="B41" s="36"/>
      <c r="C41" s="35"/>
      <c r="D41" s="35"/>
      <c r="E41" s="35"/>
      <c r="F41" s="35"/>
      <c r="G41" s="35"/>
      <c r="H41" s="35"/>
      <c r="I41" s="35"/>
      <c r="J41" s="242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2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1" customFormat="1" ht="14.5" customHeight="1">
      <c r="B50" s="21"/>
      <c r="L50" s="21"/>
    </row>
    <row r="51" spans="1:31" s="2" customFormat="1" ht="14.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3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3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3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7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7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293" t="str">
        <f>E7</f>
        <v>Rekonštrukcia Areálu ZŠ s materskou školou Spartakovská v Trnave</v>
      </c>
      <c r="F86" s="294"/>
      <c r="G86" s="294"/>
      <c r="H86" s="294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264" t="str">
        <f>E9</f>
        <v>SO 03 - Rekonštrukcia detského ihriska</v>
      </c>
      <c r="F88" s="295"/>
      <c r="G88" s="295"/>
      <c r="H88" s="295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7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7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5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5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2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2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23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J133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65" s="9" customFormat="1" ht="25" customHeight="1">
      <c r="B98" s="126"/>
      <c r="D98" s="127" t="s">
        <v>119</v>
      </c>
      <c r="E98" s="128"/>
      <c r="F98" s="128"/>
      <c r="G98" s="128"/>
      <c r="H98" s="128"/>
      <c r="I98" s="128"/>
      <c r="J98" s="129">
        <f>J134</f>
        <v>0</v>
      </c>
      <c r="L98" s="126"/>
    </row>
    <row r="99" spans="1:65" s="10" customFormat="1" ht="20" customHeight="1">
      <c r="B99" s="130"/>
      <c r="D99" s="131" t="s">
        <v>120</v>
      </c>
      <c r="E99" s="132"/>
      <c r="F99" s="132"/>
      <c r="G99" s="132"/>
      <c r="H99" s="132"/>
      <c r="I99" s="132"/>
      <c r="J99" s="133">
        <f>J135</f>
        <v>0</v>
      </c>
      <c r="L99" s="130"/>
    </row>
    <row r="100" spans="1:65" s="10" customFormat="1" ht="20" customHeight="1">
      <c r="B100" s="130"/>
      <c r="D100" s="131" t="s">
        <v>124</v>
      </c>
      <c r="E100" s="132"/>
      <c r="F100" s="132"/>
      <c r="G100" s="132"/>
      <c r="H100" s="132"/>
      <c r="I100" s="132"/>
      <c r="J100" s="133">
        <f>J142</f>
        <v>0</v>
      </c>
      <c r="L100" s="130"/>
    </row>
    <row r="101" spans="1:65" s="10" customFormat="1" ht="20" customHeight="1">
      <c r="B101" s="130"/>
      <c r="D101" s="131" t="s">
        <v>134</v>
      </c>
      <c r="E101" s="132"/>
      <c r="F101" s="132"/>
      <c r="G101" s="132"/>
      <c r="H101" s="132"/>
      <c r="I101" s="132"/>
      <c r="J101" s="133">
        <f>J144</f>
        <v>0</v>
      </c>
      <c r="L101" s="130"/>
    </row>
    <row r="102" spans="1:65" s="9" customFormat="1" ht="25" customHeight="1">
      <c r="B102" s="126"/>
      <c r="D102" s="127" t="s">
        <v>136</v>
      </c>
      <c r="E102" s="128"/>
      <c r="F102" s="128"/>
      <c r="G102" s="128"/>
      <c r="H102" s="128"/>
      <c r="I102" s="128"/>
      <c r="J102" s="129">
        <f>J146</f>
        <v>0</v>
      </c>
      <c r="L102" s="126"/>
    </row>
    <row r="103" spans="1:65" s="10" customFormat="1" ht="20" customHeight="1">
      <c r="B103" s="130"/>
      <c r="D103" s="131" t="s">
        <v>1052</v>
      </c>
      <c r="E103" s="132"/>
      <c r="F103" s="132"/>
      <c r="G103" s="132"/>
      <c r="H103" s="132"/>
      <c r="I103" s="132"/>
      <c r="J103" s="133">
        <f>J147</f>
        <v>0</v>
      </c>
      <c r="L103" s="130"/>
    </row>
    <row r="104" spans="1:65" s="2" customFormat="1" ht="21.75" customHeight="1">
      <c r="A104" s="35"/>
      <c r="B104" s="36"/>
      <c r="C104" s="35"/>
      <c r="D104" s="35"/>
      <c r="E104" s="35"/>
      <c r="F104" s="35"/>
      <c r="G104" s="35"/>
      <c r="H104" s="35"/>
      <c r="I104" s="35"/>
      <c r="J104" s="35"/>
      <c r="K104" s="35"/>
      <c r="L104" s="4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65" s="2" customFormat="1" ht="7" customHeight="1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4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65" s="2" customFormat="1" ht="29.25" customHeight="1">
      <c r="A106" s="35"/>
      <c r="B106" s="36"/>
      <c r="C106" s="125" t="s">
        <v>140</v>
      </c>
      <c r="D106" s="35"/>
      <c r="E106" s="35"/>
      <c r="F106" s="35"/>
      <c r="G106" s="35"/>
      <c r="H106" s="35"/>
      <c r="I106" s="35"/>
      <c r="J106" s="134">
        <f>ROUND(J107 + J108 + J109 + J110 + J111 + J112,2)</f>
        <v>0</v>
      </c>
      <c r="K106" s="35"/>
      <c r="L106" s="45"/>
      <c r="N106" s="135" t="s">
        <v>40</v>
      </c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65" s="2" customFormat="1" ht="18" customHeight="1">
      <c r="A107" s="35"/>
      <c r="B107" s="136"/>
      <c r="C107" s="137"/>
      <c r="D107" s="283" t="s">
        <v>141</v>
      </c>
      <c r="E107" s="292"/>
      <c r="F107" s="292"/>
      <c r="G107" s="137"/>
      <c r="H107" s="137"/>
      <c r="I107" s="137"/>
      <c r="J107" s="97">
        <v>0</v>
      </c>
      <c r="K107" s="137"/>
      <c r="L107" s="139"/>
      <c r="M107" s="140"/>
      <c r="N107" s="141" t="s">
        <v>42</v>
      </c>
      <c r="O107" s="140"/>
      <c r="P107" s="140"/>
      <c r="Q107" s="140"/>
      <c r="R107" s="140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2" t="s">
        <v>142</v>
      </c>
      <c r="AZ107" s="140"/>
      <c r="BA107" s="140"/>
      <c r="BB107" s="140"/>
      <c r="BC107" s="140"/>
      <c r="BD107" s="140"/>
      <c r="BE107" s="143">
        <f t="shared" ref="BE107:BE112" si="0">IF(N107="základná",J107,0)</f>
        <v>0</v>
      </c>
      <c r="BF107" s="143">
        <f t="shared" ref="BF107:BF112" si="1">IF(N107="znížená",J107,0)</f>
        <v>0</v>
      </c>
      <c r="BG107" s="143">
        <f t="shared" ref="BG107:BG112" si="2">IF(N107="zákl. prenesená",J107,0)</f>
        <v>0</v>
      </c>
      <c r="BH107" s="143">
        <f t="shared" ref="BH107:BH112" si="3">IF(N107="zníž. prenesená",J107,0)</f>
        <v>0</v>
      </c>
      <c r="BI107" s="143">
        <f t="shared" ref="BI107:BI112" si="4">IF(N107="nulová",J107,0)</f>
        <v>0</v>
      </c>
      <c r="BJ107" s="142" t="s">
        <v>143</v>
      </c>
      <c r="BK107" s="140"/>
      <c r="BL107" s="140"/>
      <c r="BM107" s="140"/>
    </row>
    <row r="108" spans="1:65" s="2" customFormat="1" ht="18" customHeight="1">
      <c r="A108" s="35"/>
      <c r="B108" s="136"/>
      <c r="C108" s="137"/>
      <c r="D108" s="283" t="s">
        <v>144</v>
      </c>
      <c r="E108" s="292"/>
      <c r="F108" s="292"/>
      <c r="G108" s="137"/>
      <c r="H108" s="137"/>
      <c r="I108" s="137"/>
      <c r="J108" s="97">
        <v>0</v>
      </c>
      <c r="K108" s="137"/>
      <c r="L108" s="139"/>
      <c r="M108" s="140"/>
      <c r="N108" s="141" t="s">
        <v>42</v>
      </c>
      <c r="O108" s="140"/>
      <c r="P108" s="140"/>
      <c r="Q108" s="140"/>
      <c r="R108" s="140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2" t="s">
        <v>142</v>
      </c>
      <c r="AZ108" s="140"/>
      <c r="BA108" s="140"/>
      <c r="BB108" s="140"/>
      <c r="BC108" s="140"/>
      <c r="BD108" s="140"/>
      <c r="BE108" s="143">
        <f t="shared" si="0"/>
        <v>0</v>
      </c>
      <c r="BF108" s="143">
        <f t="shared" si="1"/>
        <v>0</v>
      </c>
      <c r="BG108" s="143">
        <f t="shared" si="2"/>
        <v>0</v>
      </c>
      <c r="BH108" s="143">
        <f t="shared" si="3"/>
        <v>0</v>
      </c>
      <c r="BI108" s="143">
        <f t="shared" si="4"/>
        <v>0</v>
      </c>
      <c r="BJ108" s="142" t="s">
        <v>143</v>
      </c>
      <c r="BK108" s="140"/>
      <c r="BL108" s="140"/>
      <c r="BM108" s="140"/>
    </row>
    <row r="109" spans="1:65" s="2" customFormat="1" ht="18" customHeight="1">
      <c r="A109" s="35"/>
      <c r="B109" s="136"/>
      <c r="C109" s="137"/>
      <c r="D109" s="283" t="s">
        <v>145</v>
      </c>
      <c r="E109" s="292"/>
      <c r="F109" s="292"/>
      <c r="G109" s="137"/>
      <c r="H109" s="137"/>
      <c r="I109" s="137"/>
      <c r="J109" s="97">
        <v>0</v>
      </c>
      <c r="K109" s="137"/>
      <c r="L109" s="139"/>
      <c r="M109" s="140"/>
      <c r="N109" s="141" t="s">
        <v>42</v>
      </c>
      <c r="O109" s="140"/>
      <c r="P109" s="140"/>
      <c r="Q109" s="140"/>
      <c r="R109" s="140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2" t="s">
        <v>142</v>
      </c>
      <c r="AZ109" s="140"/>
      <c r="BA109" s="140"/>
      <c r="BB109" s="140"/>
      <c r="BC109" s="140"/>
      <c r="BD109" s="140"/>
      <c r="BE109" s="143">
        <f t="shared" si="0"/>
        <v>0</v>
      </c>
      <c r="BF109" s="143">
        <f t="shared" si="1"/>
        <v>0</v>
      </c>
      <c r="BG109" s="143">
        <f t="shared" si="2"/>
        <v>0</v>
      </c>
      <c r="BH109" s="143">
        <f t="shared" si="3"/>
        <v>0</v>
      </c>
      <c r="BI109" s="143">
        <f t="shared" si="4"/>
        <v>0</v>
      </c>
      <c r="BJ109" s="142" t="s">
        <v>143</v>
      </c>
      <c r="BK109" s="140"/>
      <c r="BL109" s="140"/>
      <c r="BM109" s="140"/>
    </row>
    <row r="110" spans="1:65" s="2" customFormat="1" ht="18" customHeight="1">
      <c r="A110" s="35"/>
      <c r="B110" s="136"/>
      <c r="C110" s="137"/>
      <c r="D110" s="283" t="s">
        <v>146</v>
      </c>
      <c r="E110" s="292"/>
      <c r="F110" s="292"/>
      <c r="G110" s="137"/>
      <c r="H110" s="137"/>
      <c r="I110" s="137"/>
      <c r="J110" s="97">
        <v>0</v>
      </c>
      <c r="K110" s="137"/>
      <c r="L110" s="139"/>
      <c r="M110" s="140"/>
      <c r="N110" s="141" t="s">
        <v>42</v>
      </c>
      <c r="O110" s="140"/>
      <c r="P110" s="140"/>
      <c r="Q110" s="140"/>
      <c r="R110" s="140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2" t="s">
        <v>142</v>
      </c>
      <c r="AZ110" s="140"/>
      <c r="BA110" s="140"/>
      <c r="BB110" s="140"/>
      <c r="BC110" s="140"/>
      <c r="BD110" s="140"/>
      <c r="BE110" s="143">
        <f t="shared" si="0"/>
        <v>0</v>
      </c>
      <c r="BF110" s="143">
        <f t="shared" si="1"/>
        <v>0</v>
      </c>
      <c r="BG110" s="143">
        <f t="shared" si="2"/>
        <v>0</v>
      </c>
      <c r="BH110" s="143">
        <f t="shared" si="3"/>
        <v>0</v>
      </c>
      <c r="BI110" s="143">
        <f t="shared" si="4"/>
        <v>0</v>
      </c>
      <c r="BJ110" s="142" t="s">
        <v>143</v>
      </c>
      <c r="BK110" s="140"/>
      <c r="BL110" s="140"/>
      <c r="BM110" s="140"/>
    </row>
    <row r="111" spans="1:65" s="2" customFormat="1" ht="18" customHeight="1">
      <c r="A111" s="35"/>
      <c r="B111" s="136"/>
      <c r="C111" s="137"/>
      <c r="D111" s="283" t="s">
        <v>147</v>
      </c>
      <c r="E111" s="292"/>
      <c r="F111" s="292"/>
      <c r="G111" s="137"/>
      <c r="H111" s="137"/>
      <c r="I111" s="137"/>
      <c r="J111" s="97">
        <v>0</v>
      </c>
      <c r="K111" s="137"/>
      <c r="L111" s="139"/>
      <c r="M111" s="140"/>
      <c r="N111" s="141" t="s">
        <v>42</v>
      </c>
      <c r="O111" s="140"/>
      <c r="P111" s="140"/>
      <c r="Q111" s="140"/>
      <c r="R111" s="140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2" t="s">
        <v>142</v>
      </c>
      <c r="AZ111" s="140"/>
      <c r="BA111" s="140"/>
      <c r="BB111" s="140"/>
      <c r="BC111" s="140"/>
      <c r="BD111" s="140"/>
      <c r="BE111" s="143">
        <f t="shared" si="0"/>
        <v>0</v>
      </c>
      <c r="BF111" s="143">
        <f t="shared" si="1"/>
        <v>0</v>
      </c>
      <c r="BG111" s="143">
        <f t="shared" si="2"/>
        <v>0</v>
      </c>
      <c r="BH111" s="143">
        <f t="shared" si="3"/>
        <v>0</v>
      </c>
      <c r="BI111" s="143">
        <f t="shared" si="4"/>
        <v>0</v>
      </c>
      <c r="BJ111" s="142" t="s">
        <v>143</v>
      </c>
      <c r="BK111" s="140"/>
      <c r="BL111" s="140"/>
      <c r="BM111" s="140"/>
    </row>
    <row r="112" spans="1:65" s="2" customFormat="1" ht="18" customHeight="1">
      <c r="A112" s="35"/>
      <c r="B112" s="136"/>
      <c r="C112" s="137"/>
      <c r="D112" s="138" t="s">
        <v>148</v>
      </c>
      <c r="E112" s="137"/>
      <c r="F112" s="137"/>
      <c r="G112" s="137"/>
      <c r="H112" s="137"/>
      <c r="I112" s="137"/>
      <c r="J112" s="97">
        <f>ROUND(J30*T112,2)</f>
        <v>0</v>
      </c>
      <c r="K112" s="137"/>
      <c r="L112" s="139"/>
      <c r="M112" s="140"/>
      <c r="N112" s="141" t="s">
        <v>42</v>
      </c>
      <c r="O112" s="140"/>
      <c r="P112" s="140"/>
      <c r="Q112" s="140"/>
      <c r="R112" s="140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2" t="s">
        <v>149</v>
      </c>
      <c r="AZ112" s="140"/>
      <c r="BA112" s="140"/>
      <c r="BB112" s="140"/>
      <c r="BC112" s="140"/>
      <c r="BD112" s="140"/>
      <c r="BE112" s="143">
        <f t="shared" si="0"/>
        <v>0</v>
      </c>
      <c r="BF112" s="143">
        <f t="shared" si="1"/>
        <v>0</v>
      </c>
      <c r="BG112" s="143">
        <f t="shared" si="2"/>
        <v>0</v>
      </c>
      <c r="BH112" s="143">
        <f t="shared" si="3"/>
        <v>0</v>
      </c>
      <c r="BI112" s="143">
        <f t="shared" si="4"/>
        <v>0</v>
      </c>
      <c r="BJ112" s="142" t="s">
        <v>143</v>
      </c>
      <c r="BK112" s="140"/>
      <c r="BL112" s="140"/>
      <c r="BM112" s="140"/>
    </row>
    <row r="113" spans="1:31" s="2" customForma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4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9.25" customHeight="1">
      <c r="A114" s="35"/>
      <c r="B114" s="36"/>
      <c r="C114" s="105" t="s">
        <v>109</v>
      </c>
      <c r="D114" s="106"/>
      <c r="E114" s="106"/>
      <c r="F114" s="106"/>
      <c r="G114" s="106"/>
      <c r="H114" s="106"/>
      <c r="I114" s="106"/>
      <c r="J114" s="107">
        <f>ROUND(J97+J106,2)</f>
        <v>0</v>
      </c>
      <c r="K114" s="106"/>
      <c r="L114" s="4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7" customHeight="1">
      <c r="A115" s="35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4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9" spans="1:31" s="2" customFormat="1" ht="7" customHeight="1">
      <c r="A119" s="35"/>
      <c r="B119" s="52"/>
      <c r="C119" s="53"/>
      <c r="D119" s="53"/>
      <c r="E119" s="53"/>
      <c r="F119" s="53"/>
      <c r="G119" s="53"/>
      <c r="H119" s="53"/>
      <c r="I119" s="53"/>
      <c r="J119" s="53"/>
      <c r="K119" s="53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25" customHeight="1">
      <c r="A120" s="35"/>
      <c r="B120" s="36"/>
      <c r="C120" s="22" t="s">
        <v>150</v>
      </c>
      <c r="D120" s="35"/>
      <c r="E120" s="35"/>
      <c r="F120" s="35"/>
      <c r="G120" s="35"/>
      <c r="H120" s="35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7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4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28" t="s">
        <v>14</v>
      </c>
      <c r="D122" s="35"/>
      <c r="E122" s="35"/>
      <c r="F122" s="35"/>
      <c r="G122" s="35"/>
      <c r="H122" s="35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26.25" customHeight="1">
      <c r="A123" s="35"/>
      <c r="B123" s="36"/>
      <c r="C123" s="35"/>
      <c r="D123" s="35"/>
      <c r="E123" s="293" t="str">
        <f>E7</f>
        <v>Rekonštrukcia Areálu ZŠ s materskou školou Spartakovská v Trnave</v>
      </c>
      <c r="F123" s="294"/>
      <c r="G123" s="294"/>
      <c r="H123" s="294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28" t="s">
        <v>111</v>
      </c>
      <c r="D124" s="35"/>
      <c r="E124" s="35"/>
      <c r="F124" s="35"/>
      <c r="G124" s="35"/>
      <c r="H124" s="35"/>
      <c r="I124" s="35"/>
      <c r="J124" s="35"/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6.5" customHeight="1">
      <c r="A125" s="35"/>
      <c r="B125" s="36"/>
      <c r="C125" s="35"/>
      <c r="D125" s="35"/>
      <c r="E125" s="264" t="str">
        <f>E9</f>
        <v>SO 03 - Rekonštrukcia detského ihriska</v>
      </c>
      <c r="F125" s="295"/>
      <c r="G125" s="295"/>
      <c r="H125" s="295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7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2" customHeight="1">
      <c r="A127" s="35"/>
      <c r="B127" s="36"/>
      <c r="C127" s="28" t="s">
        <v>18</v>
      </c>
      <c r="D127" s="35"/>
      <c r="E127" s="35"/>
      <c r="F127" s="26" t="str">
        <f>F12</f>
        <v xml:space="preserve"> </v>
      </c>
      <c r="G127" s="35"/>
      <c r="H127" s="35"/>
      <c r="I127" s="28" t="s">
        <v>20</v>
      </c>
      <c r="J127" s="58" t="str">
        <f>IF(J12="","",J12)</f>
        <v>31. 3. 2021</v>
      </c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7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25.75" customHeight="1">
      <c r="A129" s="35"/>
      <c r="B129" s="36"/>
      <c r="C129" s="28" t="s">
        <v>22</v>
      </c>
      <c r="D129" s="35"/>
      <c r="E129" s="35"/>
      <c r="F129" s="26" t="str">
        <f>E15</f>
        <v>Mesto Trnava</v>
      </c>
      <c r="G129" s="35"/>
      <c r="H129" s="35"/>
      <c r="I129" s="28" t="s">
        <v>28</v>
      </c>
      <c r="J129" s="31" t="str">
        <f>E21</f>
        <v>Ing. Ivana Štigová Kučírková, MSc.</v>
      </c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5" customHeight="1">
      <c r="A130" s="35"/>
      <c r="B130" s="36"/>
      <c r="C130" s="28" t="s">
        <v>26</v>
      </c>
      <c r="D130" s="35"/>
      <c r="E130" s="35"/>
      <c r="F130" s="26" t="str">
        <f>IF(E18="","",E18)</f>
        <v>Vyplň údaj</v>
      </c>
      <c r="G130" s="35"/>
      <c r="H130" s="35"/>
      <c r="I130" s="28" t="s">
        <v>31</v>
      </c>
      <c r="J130" s="31" t="str">
        <f>E24</f>
        <v>Rosoft, s.r.o.</v>
      </c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0.25" customHeight="1">
      <c r="A131" s="35"/>
      <c r="B131" s="36"/>
      <c r="C131" s="35"/>
      <c r="D131" s="35"/>
      <c r="E131" s="35"/>
      <c r="F131" s="35"/>
      <c r="G131" s="35"/>
      <c r="H131" s="35"/>
      <c r="I131" s="35"/>
      <c r="J131" s="35"/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11" customFormat="1" ht="29.25" customHeight="1">
      <c r="A132" s="144"/>
      <c r="B132" s="145"/>
      <c r="C132" s="146" t="s">
        <v>151</v>
      </c>
      <c r="D132" s="147" t="s">
        <v>61</v>
      </c>
      <c r="E132" s="147" t="s">
        <v>57</v>
      </c>
      <c r="F132" s="147" t="s">
        <v>58</v>
      </c>
      <c r="G132" s="147" t="s">
        <v>152</v>
      </c>
      <c r="H132" s="147" t="s">
        <v>153</v>
      </c>
      <c r="I132" s="147" t="s">
        <v>154</v>
      </c>
      <c r="J132" s="148" t="s">
        <v>116</v>
      </c>
      <c r="K132" s="149" t="s">
        <v>155</v>
      </c>
      <c r="L132" s="150"/>
      <c r="M132" s="65" t="s">
        <v>1</v>
      </c>
      <c r="N132" s="66" t="s">
        <v>40</v>
      </c>
      <c r="O132" s="66" t="s">
        <v>156</v>
      </c>
      <c r="P132" s="66" t="s">
        <v>157</v>
      </c>
      <c r="Q132" s="66" t="s">
        <v>158</v>
      </c>
      <c r="R132" s="66" t="s">
        <v>159</v>
      </c>
      <c r="S132" s="66" t="s">
        <v>160</v>
      </c>
      <c r="T132" s="67" t="s">
        <v>161</v>
      </c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  <c r="AE132" s="144"/>
    </row>
    <row r="133" spans="1:65" s="2" customFormat="1" ht="23" customHeight="1">
      <c r="A133" s="35"/>
      <c r="B133" s="36"/>
      <c r="C133" s="72" t="s">
        <v>113</v>
      </c>
      <c r="D133" s="35"/>
      <c r="E133" s="35"/>
      <c r="F133" s="35"/>
      <c r="G133" s="35"/>
      <c r="H133" s="35"/>
      <c r="I133" s="35"/>
      <c r="J133" s="151">
        <f>BK133</f>
        <v>0</v>
      </c>
      <c r="K133" s="35"/>
      <c r="L133" s="36"/>
      <c r="M133" s="68"/>
      <c r="N133" s="59"/>
      <c r="O133" s="69"/>
      <c r="P133" s="152">
        <f>P134+P146</f>
        <v>0</v>
      </c>
      <c r="Q133" s="69"/>
      <c r="R133" s="152">
        <f>R134+R146</f>
        <v>303.59999999999997</v>
      </c>
      <c r="S133" s="69"/>
      <c r="T133" s="153">
        <f>T134+T146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75</v>
      </c>
      <c r="AU133" s="18" t="s">
        <v>118</v>
      </c>
      <c r="BK133" s="154">
        <f>BK134+BK146</f>
        <v>0</v>
      </c>
    </row>
    <row r="134" spans="1:65" s="12" customFormat="1" ht="26" customHeight="1">
      <c r="B134" s="155"/>
      <c r="D134" s="156" t="s">
        <v>75</v>
      </c>
      <c r="E134" s="157" t="s">
        <v>162</v>
      </c>
      <c r="F134" s="157" t="s">
        <v>163</v>
      </c>
      <c r="I134" s="158"/>
      <c r="J134" s="159">
        <f>BK134</f>
        <v>0</v>
      </c>
      <c r="L134" s="155"/>
      <c r="M134" s="160"/>
      <c r="N134" s="161"/>
      <c r="O134" s="161"/>
      <c r="P134" s="162">
        <f>P135+P142+P144</f>
        <v>0</v>
      </c>
      <c r="Q134" s="161"/>
      <c r="R134" s="162">
        <f>R135+R142+R144</f>
        <v>303.59999999999997</v>
      </c>
      <c r="S134" s="161"/>
      <c r="T134" s="163">
        <f>T135+T142+T144</f>
        <v>0</v>
      </c>
      <c r="AR134" s="156" t="s">
        <v>84</v>
      </c>
      <c r="AT134" s="164" t="s">
        <v>75</v>
      </c>
      <c r="AU134" s="164" t="s">
        <v>76</v>
      </c>
      <c r="AY134" s="156" t="s">
        <v>164</v>
      </c>
      <c r="BK134" s="165">
        <f>BK135+BK142+BK144</f>
        <v>0</v>
      </c>
    </row>
    <row r="135" spans="1:65" s="12" customFormat="1" ht="23" customHeight="1">
      <c r="B135" s="155"/>
      <c r="D135" s="156" t="s">
        <v>75</v>
      </c>
      <c r="E135" s="166" t="s">
        <v>84</v>
      </c>
      <c r="F135" s="166" t="s">
        <v>165</v>
      </c>
      <c r="I135" s="158"/>
      <c r="J135" s="167">
        <f>BK135</f>
        <v>0</v>
      </c>
      <c r="L135" s="155"/>
      <c r="M135" s="160"/>
      <c r="N135" s="161"/>
      <c r="O135" s="161"/>
      <c r="P135" s="162">
        <f>SUM(P136:P141)</f>
        <v>0</v>
      </c>
      <c r="Q135" s="161"/>
      <c r="R135" s="162">
        <f>SUM(R136:R141)</f>
        <v>0</v>
      </c>
      <c r="S135" s="161"/>
      <c r="T135" s="163">
        <f>SUM(T136:T141)</f>
        <v>0</v>
      </c>
      <c r="AR135" s="156" t="s">
        <v>84</v>
      </c>
      <c r="AT135" s="164" t="s">
        <v>75</v>
      </c>
      <c r="AU135" s="164" t="s">
        <v>84</v>
      </c>
      <c r="AY135" s="156" t="s">
        <v>164</v>
      </c>
      <c r="BK135" s="165">
        <f>SUM(BK136:BK141)</f>
        <v>0</v>
      </c>
    </row>
    <row r="136" spans="1:65" s="2" customFormat="1" ht="21.75" customHeight="1">
      <c r="A136" s="35"/>
      <c r="B136" s="136"/>
      <c r="C136" s="168" t="s">
        <v>84</v>
      </c>
      <c r="D136" s="168" t="s">
        <v>166</v>
      </c>
      <c r="E136" s="169" t="s">
        <v>1350</v>
      </c>
      <c r="F136" s="170" t="s">
        <v>1351</v>
      </c>
      <c r="G136" s="171" t="s">
        <v>186</v>
      </c>
      <c r="H136" s="172">
        <v>150</v>
      </c>
      <c r="I136" s="173"/>
      <c r="J136" s="174">
        <f>ROUND(I136*H136,2)</f>
        <v>0</v>
      </c>
      <c r="K136" s="175"/>
      <c r="L136" s="36"/>
      <c r="M136" s="176" t="s">
        <v>1</v>
      </c>
      <c r="N136" s="177" t="s">
        <v>42</v>
      </c>
      <c r="O136" s="61"/>
      <c r="P136" s="178">
        <f>O136*H136</f>
        <v>0</v>
      </c>
      <c r="Q136" s="178">
        <v>0</v>
      </c>
      <c r="R136" s="178">
        <f>Q136*H136</f>
        <v>0</v>
      </c>
      <c r="S136" s="178">
        <v>0</v>
      </c>
      <c r="T136" s="17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0" t="s">
        <v>170</v>
      </c>
      <c r="AT136" s="180" t="s">
        <v>166</v>
      </c>
      <c r="AU136" s="180" t="s">
        <v>143</v>
      </c>
      <c r="AY136" s="18" t="s">
        <v>164</v>
      </c>
      <c r="BE136" s="101">
        <f>IF(N136="základná",J136,0)</f>
        <v>0</v>
      </c>
      <c r="BF136" s="101">
        <f>IF(N136="znížená",J136,0)</f>
        <v>0</v>
      </c>
      <c r="BG136" s="101">
        <f>IF(N136="zákl. prenesená",J136,0)</f>
        <v>0</v>
      </c>
      <c r="BH136" s="101">
        <f>IF(N136="zníž. prenesená",J136,0)</f>
        <v>0</v>
      </c>
      <c r="BI136" s="101">
        <f>IF(N136="nulová",J136,0)</f>
        <v>0</v>
      </c>
      <c r="BJ136" s="18" t="s">
        <v>143</v>
      </c>
      <c r="BK136" s="101">
        <f>ROUND(I136*H136,2)</f>
        <v>0</v>
      </c>
      <c r="BL136" s="18" t="s">
        <v>170</v>
      </c>
      <c r="BM136" s="180" t="s">
        <v>1352</v>
      </c>
    </row>
    <row r="137" spans="1:65" s="13" customFormat="1" ht="12">
      <c r="B137" s="181"/>
      <c r="D137" s="182" t="s">
        <v>203</v>
      </c>
      <c r="E137" s="183" t="s">
        <v>1</v>
      </c>
      <c r="F137" s="184" t="s">
        <v>1353</v>
      </c>
      <c r="H137" s="183" t="s">
        <v>1</v>
      </c>
      <c r="I137" s="185"/>
      <c r="L137" s="181"/>
      <c r="M137" s="186"/>
      <c r="N137" s="187"/>
      <c r="O137" s="187"/>
      <c r="P137" s="187"/>
      <c r="Q137" s="187"/>
      <c r="R137" s="187"/>
      <c r="S137" s="187"/>
      <c r="T137" s="188"/>
      <c r="AT137" s="183" t="s">
        <v>203</v>
      </c>
      <c r="AU137" s="183" t="s">
        <v>143</v>
      </c>
      <c r="AV137" s="13" t="s">
        <v>84</v>
      </c>
      <c r="AW137" s="13" t="s">
        <v>30</v>
      </c>
      <c r="AX137" s="13" t="s">
        <v>76</v>
      </c>
      <c r="AY137" s="183" t="s">
        <v>164</v>
      </c>
    </row>
    <row r="138" spans="1:65" s="14" customFormat="1" ht="12">
      <c r="B138" s="189"/>
      <c r="D138" s="182" t="s">
        <v>203</v>
      </c>
      <c r="E138" s="190" t="s">
        <v>1</v>
      </c>
      <c r="F138" s="191" t="s">
        <v>1354</v>
      </c>
      <c r="H138" s="192">
        <v>150</v>
      </c>
      <c r="I138" s="193"/>
      <c r="L138" s="189"/>
      <c r="M138" s="194"/>
      <c r="N138" s="195"/>
      <c r="O138" s="195"/>
      <c r="P138" s="195"/>
      <c r="Q138" s="195"/>
      <c r="R138" s="195"/>
      <c r="S138" s="195"/>
      <c r="T138" s="196"/>
      <c r="AT138" s="190" t="s">
        <v>203</v>
      </c>
      <c r="AU138" s="190" t="s">
        <v>143</v>
      </c>
      <c r="AV138" s="14" t="s">
        <v>143</v>
      </c>
      <c r="AW138" s="14" t="s">
        <v>30</v>
      </c>
      <c r="AX138" s="14" t="s">
        <v>84</v>
      </c>
      <c r="AY138" s="190" t="s">
        <v>164</v>
      </c>
    </row>
    <row r="139" spans="1:65" s="2" customFormat="1" ht="21.75" customHeight="1">
      <c r="A139" s="35"/>
      <c r="B139" s="136"/>
      <c r="C139" s="168" t="s">
        <v>143</v>
      </c>
      <c r="D139" s="168" t="s">
        <v>166</v>
      </c>
      <c r="E139" s="169" t="s">
        <v>1079</v>
      </c>
      <c r="F139" s="170" t="s">
        <v>1080</v>
      </c>
      <c r="G139" s="171" t="s">
        <v>186</v>
      </c>
      <c r="H139" s="172">
        <v>150</v>
      </c>
      <c r="I139" s="173"/>
      <c r="J139" s="174">
        <f>ROUND(I139*H139,2)</f>
        <v>0</v>
      </c>
      <c r="K139" s="175"/>
      <c r="L139" s="36"/>
      <c r="M139" s="176" t="s">
        <v>1</v>
      </c>
      <c r="N139" s="177" t="s">
        <v>42</v>
      </c>
      <c r="O139" s="61"/>
      <c r="P139" s="178">
        <f>O139*H139</f>
        <v>0</v>
      </c>
      <c r="Q139" s="178">
        <v>0</v>
      </c>
      <c r="R139" s="178">
        <f>Q139*H139</f>
        <v>0</v>
      </c>
      <c r="S139" s="178">
        <v>0</v>
      </c>
      <c r="T139" s="17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0" t="s">
        <v>170</v>
      </c>
      <c r="AT139" s="180" t="s">
        <v>166</v>
      </c>
      <c r="AU139" s="180" t="s">
        <v>143</v>
      </c>
      <c r="AY139" s="18" t="s">
        <v>164</v>
      </c>
      <c r="BE139" s="101">
        <f>IF(N139="základná",J139,0)</f>
        <v>0</v>
      </c>
      <c r="BF139" s="101">
        <f>IF(N139="znížená",J139,0)</f>
        <v>0</v>
      </c>
      <c r="BG139" s="101">
        <f>IF(N139="zákl. prenesená",J139,0)</f>
        <v>0</v>
      </c>
      <c r="BH139" s="101">
        <f>IF(N139="zníž. prenesená",J139,0)</f>
        <v>0</v>
      </c>
      <c r="BI139" s="101">
        <f>IF(N139="nulová",J139,0)</f>
        <v>0</v>
      </c>
      <c r="BJ139" s="18" t="s">
        <v>143</v>
      </c>
      <c r="BK139" s="101">
        <f>ROUND(I139*H139,2)</f>
        <v>0</v>
      </c>
      <c r="BL139" s="18" t="s">
        <v>170</v>
      </c>
      <c r="BM139" s="180" t="s">
        <v>1355</v>
      </c>
    </row>
    <row r="140" spans="1:65" s="2" customFormat="1" ht="21.75" customHeight="1">
      <c r="A140" s="35"/>
      <c r="B140" s="136"/>
      <c r="C140" s="168" t="s">
        <v>176</v>
      </c>
      <c r="D140" s="168" t="s">
        <v>166</v>
      </c>
      <c r="E140" s="169" t="s">
        <v>1356</v>
      </c>
      <c r="F140" s="170" t="s">
        <v>1357</v>
      </c>
      <c r="G140" s="171" t="s">
        <v>186</v>
      </c>
      <c r="H140" s="172">
        <v>150</v>
      </c>
      <c r="I140" s="173"/>
      <c r="J140" s="174">
        <f>ROUND(I140*H140,2)</f>
        <v>0</v>
      </c>
      <c r="K140" s="175"/>
      <c r="L140" s="36"/>
      <c r="M140" s="176" t="s">
        <v>1</v>
      </c>
      <c r="N140" s="177" t="s">
        <v>42</v>
      </c>
      <c r="O140" s="61"/>
      <c r="P140" s="178">
        <f>O140*H140</f>
        <v>0</v>
      </c>
      <c r="Q140" s="178">
        <v>0</v>
      </c>
      <c r="R140" s="178">
        <f>Q140*H140</f>
        <v>0</v>
      </c>
      <c r="S140" s="178">
        <v>0</v>
      </c>
      <c r="T140" s="17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0" t="s">
        <v>170</v>
      </c>
      <c r="AT140" s="180" t="s">
        <v>166</v>
      </c>
      <c r="AU140" s="180" t="s">
        <v>143</v>
      </c>
      <c r="AY140" s="18" t="s">
        <v>164</v>
      </c>
      <c r="BE140" s="101">
        <f>IF(N140="základná",J140,0)</f>
        <v>0</v>
      </c>
      <c r="BF140" s="101">
        <f>IF(N140="znížená",J140,0)</f>
        <v>0</v>
      </c>
      <c r="BG140" s="101">
        <f>IF(N140="zákl. prenesená",J140,0)</f>
        <v>0</v>
      </c>
      <c r="BH140" s="101">
        <f>IF(N140="zníž. prenesená",J140,0)</f>
        <v>0</v>
      </c>
      <c r="BI140" s="101">
        <f>IF(N140="nulová",J140,0)</f>
        <v>0</v>
      </c>
      <c r="BJ140" s="18" t="s">
        <v>143</v>
      </c>
      <c r="BK140" s="101">
        <f>ROUND(I140*H140,2)</f>
        <v>0</v>
      </c>
      <c r="BL140" s="18" t="s">
        <v>170</v>
      </c>
      <c r="BM140" s="180" t="s">
        <v>1358</v>
      </c>
    </row>
    <row r="141" spans="1:65" s="2" customFormat="1" ht="33" customHeight="1">
      <c r="A141" s="35"/>
      <c r="B141" s="136"/>
      <c r="C141" s="168" t="s">
        <v>170</v>
      </c>
      <c r="D141" s="168" t="s">
        <v>166</v>
      </c>
      <c r="E141" s="169" t="s">
        <v>196</v>
      </c>
      <c r="F141" s="170" t="s">
        <v>197</v>
      </c>
      <c r="G141" s="171" t="s">
        <v>186</v>
      </c>
      <c r="H141" s="172">
        <v>150</v>
      </c>
      <c r="I141" s="173"/>
      <c r="J141" s="174">
        <f>ROUND(I141*H141,2)</f>
        <v>0</v>
      </c>
      <c r="K141" s="175"/>
      <c r="L141" s="36"/>
      <c r="M141" s="176" t="s">
        <v>1</v>
      </c>
      <c r="N141" s="177" t="s">
        <v>42</v>
      </c>
      <c r="O141" s="61"/>
      <c r="P141" s="178">
        <f>O141*H141</f>
        <v>0</v>
      </c>
      <c r="Q141" s="178">
        <v>0</v>
      </c>
      <c r="R141" s="178">
        <f>Q141*H141</f>
        <v>0</v>
      </c>
      <c r="S141" s="178">
        <v>0</v>
      </c>
      <c r="T141" s="17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0" t="s">
        <v>170</v>
      </c>
      <c r="AT141" s="180" t="s">
        <v>166</v>
      </c>
      <c r="AU141" s="180" t="s">
        <v>143</v>
      </c>
      <c r="AY141" s="18" t="s">
        <v>164</v>
      </c>
      <c r="BE141" s="101">
        <f>IF(N141="základná",J141,0)</f>
        <v>0</v>
      </c>
      <c r="BF141" s="101">
        <f>IF(N141="znížená",J141,0)</f>
        <v>0</v>
      </c>
      <c r="BG141" s="101">
        <f>IF(N141="zákl. prenesená",J141,0)</f>
        <v>0</v>
      </c>
      <c r="BH141" s="101">
        <f>IF(N141="zníž. prenesená",J141,0)</f>
        <v>0</v>
      </c>
      <c r="BI141" s="101">
        <f>IF(N141="nulová",J141,0)</f>
        <v>0</v>
      </c>
      <c r="BJ141" s="18" t="s">
        <v>143</v>
      </c>
      <c r="BK141" s="101">
        <f>ROUND(I141*H141,2)</f>
        <v>0</v>
      </c>
      <c r="BL141" s="18" t="s">
        <v>170</v>
      </c>
      <c r="BM141" s="180" t="s">
        <v>1359</v>
      </c>
    </row>
    <row r="142" spans="1:65" s="12" customFormat="1" ht="23" customHeight="1">
      <c r="B142" s="155"/>
      <c r="D142" s="156" t="s">
        <v>75</v>
      </c>
      <c r="E142" s="166" t="s">
        <v>183</v>
      </c>
      <c r="F142" s="166" t="s">
        <v>576</v>
      </c>
      <c r="I142" s="158"/>
      <c r="J142" s="167">
        <f>BK142</f>
        <v>0</v>
      </c>
      <c r="L142" s="155"/>
      <c r="M142" s="160"/>
      <c r="N142" s="161"/>
      <c r="O142" s="161"/>
      <c r="P142" s="162">
        <f>P143</f>
        <v>0</v>
      </c>
      <c r="Q142" s="161"/>
      <c r="R142" s="162">
        <f>R143</f>
        <v>303.59999999999997</v>
      </c>
      <c r="S142" s="161"/>
      <c r="T142" s="163">
        <f>T143</f>
        <v>0</v>
      </c>
      <c r="AR142" s="156" t="s">
        <v>84</v>
      </c>
      <c r="AT142" s="164" t="s">
        <v>75</v>
      </c>
      <c r="AU142" s="164" t="s">
        <v>84</v>
      </c>
      <c r="AY142" s="156" t="s">
        <v>164</v>
      </c>
      <c r="BK142" s="165">
        <f>BK143</f>
        <v>0</v>
      </c>
    </row>
    <row r="143" spans="1:65" s="2" customFormat="1" ht="21.75" customHeight="1">
      <c r="A143" s="35"/>
      <c r="B143" s="136"/>
      <c r="C143" s="168" t="s">
        <v>183</v>
      </c>
      <c r="D143" s="168" t="s">
        <v>166</v>
      </c>
      <c r="E143" s="169" t="s">
        <v>1360</v>
      </c>
      <c r="F143" s="170" t="s">
        <v>1361</v>
      </c>
      <c r="G143" s="171" t="s">
        <v>174</v>
      </c>
      <c r="H143" s="172">
        <v>500</v>
      </c>
      <c r="I143" s="173"/>
      <c r="J143" s="174">
        <f>ROUND(I143*H143,2)</f>
        <v>0</v>
      </c>
      <c r="K143" s="175"/>
      <c r="L143" s="36"/>
      <c r="M143" s="176" t="s">
        <v>1</v>
      </c>
      <c r="N143" s="177" t="s">
        <v>42</v>
      </c>
      <c r="O143" s="61"/>
      <c r="P143" s="178">
        <f>O143*H143</f>
        <v>0</v>
      </c>
      <c r="Q143" s="178">
        <v>0.60719999999999996</v>
      </c>
      <c r="R143" s="178">
        <f>Q143*H143</f>
        <v>303.59999999999997</v>
      </c>
      <c r="S143" s="178">
        <v>0</v>
      </c>
      <c r="T143" s="17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0" t="s">
        <v>170</v>
      </c>
      <c r="AT143" s="180" t="s">
        <v>166</v>
      </c>
      <c r="AU143" s="180" t="s">
        <v>143</v>
      </c>
      <c r="AY143" s="18" t="s">
        <v>164</v>
      </c>
      <c r="BE143" s="101">
        <f>IF(N143="základná",J143,0)</f>
        <v>0</v>
      </c>
      <c r="BF143" s="101">
        <f>IF(N143="znížená",J143,0)</f>
        <v>0</v>
      </c>
      <c r="BG143" s="101">
        <f>IF(N143="zákl. prenesená",J143,0)</f>
        <v>0</v>
      </c>
      <c r="BH143" s="101">
        <f>IF(N143="zníž. prenesená",J143,0)</f>
        <v>0</v>
      </c>
      <c r="BI143" s="101">
        <f>IF(N143="nulová",J143,0)</f>
        <v>0</v>
      </c>
      <c r="BJ143" s="18" t="s">
        <v>143</v>
      </c>
      <c r="BK143" s="101">
        <f>ROUND(I143*H143,2)</f>
        <v>0</v>
      </c>
      <c r="BL143" s="18" t="s">
        <v>170</v>
      </c>
      <c r="BM143" s="180" t="s">
        <v>1362</v>
      </c>
    </row>
    <row r="144" spans="1:65" s="12" customFormat="1" ht="23" customHeight="1">
      <c r="B144" s="155"/>
      <c r="D144" s="156" t="s">
        <v>75</v>
      </c>
      <c r="E144" s="166" t="s">
        <v>544</v>
      </c>
      <c r="F144" s="166" t="s">
        <v>967</v>
      </c>
      <c r="I144" s="158"/>
      <c r="J144" s="167">
        <f>BK144</f>
        <v>0</v>
      </c>
      <c r="L144" s="155"/>
      <c r="M144" s="160"/>
      <c r="N144" s="161"/>
      <c r="O144" s="161"/>
      <c r="P144" s="162">
        <f>P145</f>
        <v>0</v>
      </c>
      <c r="Q144" s="161"/>
      <c r="R144" s="162">
        <f>R145</f>
        <v>0</v>
      </c>
      <c r="S144" s="161"/>
      <c r="T144" s="163">
        <f>T145</f>
        <v>0</v>
      </c>
      <c r="AR144" s="156" t="s">
        <v>84</v>
      </c>
      <c r="AT144" s="164" t="s">
        <v>75</v>
      </c>
      <c r="AU144" s="164" t="s">
        <v>84</v>
      </c>
      <c r="AY144" s="156" t="s">
        <v>164</v>
      </c>
      <c r="BK144" s="165">
        <f>BK145</f>
        <v>0</v>
      </c>
    </row>
    <row r="145" spans="1:65" s="2" customFormat="1" ht="21.75" customHeight="1">
      <c r="A145" s="35"/>
      <c r="B145" s="136"/>
      <c r="C145" s="168" t="s">
        <v>188</v>
      </c>
      <c r="D145" s="168" t="s">
        <v>166</v>
      </c>
      <c r="E145" s="169" t="s">
        <v>1363</v>
      </c>
      <c r="F145" s="170" t="s">
        <v>1364</v>
      </c>
      <c r="G145" s="171" t="s">
        <v>211</v>
      </c>
      <c r="H145" s="172">
        <v>303.60000000000002</v>
      </c>
      <c r="I145" s="173"/>
      <c r="J145" s="174">
        <f>ROUND(I145*H145,2)</f>
        <v>0</v>
      </c>
      <c r="K145" s="175"/>
      <c r="L145" s="36"/>
      <c r="M145" s="176" t="s">
        <v>1</v>
      </c>
      <c r="N145" s="177" t="s">
        <v>42</v>
      </c>
      <c r="O145" s="61"/>
      <c r="P145" s="178">
        <f>O145*H145</f>
        <v>0</v>
      </c>
      <c r="Q145" s="178">
        <v>0</v>
      </c>
      <c r="R145" s="178">
        <f>Q145*H145</f>
        <v>0</v>
      </c>
      <c r="S145" s="178">
        <v>0</v>
      </c>
      <c r="T145" s="17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0" t="s">
        <v>170</v>
      </c>
      <c r="AT145" s="180" t="s">
        <v>166</v>
      </c>
      <c r="AU145" s="180" t="s">
        <v>143</v>
      </c>
      <c r="AY145" s="18" t="s">
        <v>164</v>
      </c>
      <c r="BE145" s="101">
        <f>IF(N145="základná",J145,0)</f>
        <v>0</v>
      </c>
      <c r="BF145" s="101">
        <f>IF(N145="znížená",J145,0)</f>
        <v>0</v>
      </c>
      <c r="BG145" s="101">
        <f>IF(N145="zákl. prenesená",J145,0)</f>
        <v>0</v>
      </c>
      <c r="BH145" s="101">
        <f>IF(N145="zníž. prenesená",J145,0)</f>
        <v>0</v>
      </c>
      <c r="BI145" s="101">
        <f>IF(N145="nulová",J145,0)</f>
        <v>0</v>
      </c>
      <c r="BJ145" s="18" t="s">
        <v>143</v>
      </c>
      <c r="BK145" s="101">
        <f>ROUND(I145*H145,2)</f>
        <v>0</v>
      </c>
      <c r="BL145" s="18" t="s">
        <v>170</v>
      </c>
      <c r="BM145" s="180" t="s">
        <v>1365</v>
      </c>
    </row>
    <row r="146" spans="1:65" s="12" customFormat="1" ht="26" customHeight="1">
      <c r="B146" s="155"/>
      <c r="D146" s="156" t="s">
        <v>75</v>
      </c>
      <c r="E146" s="157" t="s">
        <v>976</v>
      </c>
      <c r="F146" s="157" t="s">
        <v>977</v>
      </c>
      <c r="I146" s="158"/>
      <c r="J146" s="159">
        <f>BK146</f>
        <v>0</v>
      </c>
      <c r="L146" s="155"/>
      <c r="M146" s="160"/>
      <c r="N146" s="161"/>
      <c r="O146" s="161"/>
      <c r="P146" s="162">
        <f>P147</f>
        <v>0</v>
      </c>
      <c r="Q146" s="161"/>
      <c r="R146" s="162">
        <f>R147</f>
        <v>0</v>
      </c>
      <c r="S146" s="161"/>
      <c r="T146" s="163">
        <f>T147</f>
        <v>0</v>
      </c>
      <c r="AR146" s="156" t="s">
        <v>143</v>
      </c>
      <c r="AT146" s="164" t="s">
        <v>75</v>
      </c>
      <c r="AU146" s="164" t="s">
        <v>76</v>
      </c>
      <c r="AY146" s="156" t="s">
        <v>164</v>
      </c>
      <c r="BK146" s="165">
        <f>BK147</f>
        <v>0</v>
      </c>
    </row>
    <row r="147" spans="1:65" s="12" customFormat="1" ht="23" customHeight="1">
      <c r="B147" s="155"/>
      <c r="D147" s="156" t="s">
        <v>75</v>
      </c>
      <c r="E147" s="166" t="s">
        <v>1246</v>
      </c>
      <c r="F147" s="166" t="s">
        <v>1247</v>
      </c>
      <c r="I147" s="158"/>
      <c r="J147" s="167">
        <f>BK147</f>
        <v>0</v>
      </c>
      <c r="L147" s="155"/>
      <c r="M147" s="160"/>
      <c r="N147" s="161"/>
      <c r="O147" s="161"/>
      <c r="P147" s="162">
        <f>SUM(P148:P156)</f>
        <v>0</v>
      </c>
      <c r="Q147" s="161"/>
      <c r="R147" s="162">
        <f>SUM(R148:R156)</f>
        <v>0</v>
      </c>
      <c r="S147" s="161"/>
      <c r="T147" s="163">
        <f>SUM(T148:T156)</f>
        <v>0</v>
      </c>
      <c r="AR147" s="156" t="s">
        <v>143</v>
      </c>
      <c r="AT147" s="164" t="s">
        <v>75</v>
      </c>
      <c r="AU147" s="164" t="s">
        <v>84</v>
      </c>
      <c r="AY147" s="156" t="s">
        <v>164</v>
      </c>
      <c r="BK147" s="165">
        <f>SUM(BK148:BK156)</f>
        <v>0</v>
      </c>
    </row>
    <row r="148" spans="1:65" s="2" customFormat="1" ht="21.75" customHeight="1">
      <c r="A148" s="35"/>
      <c r="B148" s="136"/>
      <c r="C148" s="168" t="s">
        <v>191</v>
      </c>
      <c r="D148" s="168" t="s">
        <v>166</v>
      </c>
      <c r="E148" s="169" t="s">
        <v>1366</v>
      </c>
      <c r="F148" s="170" t="s">
        <v>1367</v>
      </c>
      <c r="G148" s="171" t="s">
        <v>169</v>
      </c>
      <c r="H148" s="172">
        <v>1</v>
      </c>
      <c r="I148" s="173"/>
      <c r="J148" s="174">
        <f t="shared" ref="J148:J156" si="5">ROUND(I148*H148,2)</f>
        <v>0</v>
      </c>
      <c r="K148" s="175"/>
      <c r="L148" s="36"/>
      <c r="M148" s="176" t="s">
        <v>1</v>
      </c>
      <c r="N148" s="177" t="s">
        <v>42</v>
      </c>
      <c r="O148" s="61"/>
      <c r="P148" s="178">
        <f t="shared" ref="P148:P156" si="6">O148*H148</f>
        <v>0</v>
      </c>
      <c r="Q148" s="178">
        <v>0</v>
      </c>
      <c r="R148" s="178">
        <f t="shared" ref="R148:R156" si="7">Q148*H148</f>
        <v>0</v>
      </c>
      <c r="S148" s="178">
        <v>0</v>
      </c>
      <c r="T148" s="179">
        <f t="shared" ref="T148:T156" si="8"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0" t="s">
        <v>234</v>
      </c>
      <c r="AT148" s="180" t="s">
        <v>166</v>
      </c>
      <c r="AU148" s="180" t="s">
        <v>143</v>
      </c>
      <c r="AY148" s="18" t="s">
        <v>164</v>
      </c>
      <c r="BE148" s="101">
        <f t="shared" ref="BE148:BE156" si="9">IF(N148="základná",J148,0)</f>
        <v>0</v>
      </c>
      <c r="BF148" s="101">
        <f t="shared" ref="BF148:BF156" si="10">IF(N148="znížená",J148,0)</f>
        <v>0</v>
      </c>
      <c r="BG148" s="101">
        <f t="shared" ref="BG148:BG156" si="11">IF(N148="zákl. prenesená",J148,0)</f>
        <v>0</v>
      </c>
      <c r="BH148" s="101">
        <f t="shared" ref="BH148:BH156" si="12">IF(N148="zníž. prenesená",J148,0)</f>
        <v>0</v>
      </c>
      <c r="BI148" s="101">
        <f t="shared" ref="BI148:BI156" si="13">IF(N148="nulová",J148,0)</f>
        <v>0</v>
      </c>
      <c r="BJ148" s="18" t="s">
        <v>143</v>
      </c>
      <c r="BK148" s="101">
        <f t="shared" ref="BK148:BK156" si="14">ROUND(I148*H148,2)</f>
        <v>0</v>
      </c>
      <c r="BL148" s="18" t="s">
        <v>234</v>
      </c>
      <c r="BM148" s="180" t="s">
        <v>1368</v>
      </c>
    </row>
    <row r="149" spans="1:65" s="2" customFormat="1" ht="21.75" customHeight="1">
      <c r="A149" s="35"/>
      <c r="B149" s="136"/>
      <c r="C149" s="168" t="s">
        <v>195</v>
      </c>
      <c r="D149" s="168" t="s">
        <v>166</v>
      </c>
      <c r="E149" s="169" t="s">
        <v>1369</v>
      </c>
      <c r="F149" s="170" t="s">
        <v>1370</v>
      </c>
      <c r="G149" s="171" t="s">
        <v>169</v>
      </c>
      <c r="H149" s="172">
        <v>1</v>
      </c>
      <c r="I149" s="173"/>
      <c r="J149" s="174">
        <f t="shared" si="5"/>
        <v>0</v>
      </c>
      <c r="K149" s="175"/>
      <c r="L149" s="36"/>
      <c r="M149" s="176" t="s">
        <v>1</v>
      </c>
      <c r="N149" s="177" t="s">
        <v>42</v>
      </c>
      <c r="O149" s="61"/>
      <c r="P149" s="178">
        <f t="shared" si="6"/>
        <v>0</v>
      </c>
      <c r="Q149" s="178">
        <v>0</v>
      </c>
      <c r="R149" s="178">
        <f t="shared" si="7"/>
        <v>0</v>
      </c>
      <c r="S149" s="178">
        <v>0</v>
      </c>
      <c r="T149" s="179">
        <f t="shared" si="8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0" t="s">
        <v>234</v>
      </c>
      <c r="AT149" s="180" t="s">
        <v>166</v>
      </c>
      <c r="AU149" s="180" t="s">
        <v>143</v>
      </c>
      <c r="AY149" s="18" t="s">
        <v>164</v>
      </c>
      <c r="BE149" s="101">
        <f t="shared" si="9"/>
        <v>0</v>
      </c>
      <c r="BF149" s="101">
        <f t="shared" si="10"/>
        <v>0</v>
      </c>
      <c r="BG149" s="101">
        <f t="shared" si="11"/>
        <v>0</v>
      </c>
      <c r="BH149" s="101">
        <f t="shared" si="12"/>
        <v>0</v>
      </c>
      <c r="BI149" s="101">
        <f t="shared" si="13"/>
        <v>0</v>
      </c>
      <c r="BJ149" s="18" t="s">
        <v>143</v>
      </c>
      <c r="BK149" s="101">
        <f t="shared" si="14"/>
        <v>0</v>
      </c>
      <c r="BL149" s="18" t="s">
        <v>234</v>
      </c>
      <c r="BM149" s="180" t="s">
        <v>1371</v>
      </c>
    </row>
    <row r="150" spans="1:65" s="2" customFormat="1" ht="33" customHeight="1">
      <c r="A150" s="35"/>
      <c r="B150" s="136"/>
      <c r="C150" s="168" t="s">
        <v>199</v>
      </c>
      <c r="D150" s="168" t="s">
        <v>166</v>
      </c>
      <c r="E150" s="169" t="s">
        <v>1372</v>
      </c>
      <c r="F150" s="170" t="s">
        <v>1373</v>
      </c>
      <c r="G150" s="171" t="s">
        <v>169</v>
      </c>
      <c r="H150" s="172">
        <v>1</v>
      </c>
      <c r="I150" s="173"/>
      <c r="J150" s="174">
        <f t="shared" si="5"/>
        <v>0</v>
      </c>
      <c r="K150" s="175"/>
      <c r="L150" s="36"/>
      <c r="M150" s="176" t="s">
        <v>1</v>
      </c>
      <c r="N150" s="177" t="s">
        <v>42</v>
      </c>
      <c r="O150" s="61"/>
      <c r="P150" s="178">
        <f t="shared" si="6"/>
        <v>0</v>
      </c>
      <c r="Q150" s="178">
        <v>0</v>
      </c>
      <c r="R150" s="178">
        <f t="shared" si="7"/>
        <v>0</v>
      </c>
      <c r="S150" s="178">
        <v>0</v>
      </c>
      <c r="T150" s="179">
        <f t="shared" si="8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0" t="s">
        <v>234</v>
      </c>
      <c r="AT150" s="180" t="s">
        <v>166</v>
      </c>
      <c r="AU150" s="180" t="s">
        <v>143</v>
      </c>
      <c r="AY150" s="18" t="s">
        <v>164</v>
      </c>
      <c r="BE150" s="101">
        <f t="shared" si="9"/>
        <v>0</v>
      </c>
      <c r="BF150" s="101">
        <f t="shared" si="10"/>
        <v>0</v>
      </c>
      <c r="BG150" s="101">
        <f t="shared" si="11"/>
        <v>0</v>
      </c>
      <c r="BH150" s="101">
        <f t="shared" si="12"/>
        <v>0</v>
      </c>
      <c r="BI150" s="101">
        <f t="shared" si="13"/>
        <v>0</v>
      </c>
      <c r="BJ150" s="18" t="s">
        <v>143</v>
      </c>
      <c r="BK150" s="101">
        <f t="shared" si="14"/>
        <v>0</v>
      </c>
      <c r="BL150" s="18" t="s">
        <v>234</v>
      </c>
      <c r="BM150" s="180" t="s">
        <v>1374</v>
      </c>
    </row>
    <row r="151" spans="1:65" s="2" customFormat="1" ht="21.75" customHeight="1">
      <c r="A151" s="35"/>
      <c r="B151" s="136"/>
      <c r="C151" s="168" t="s">
        <v>207</v>
      </c>
      <c r="D151" s="168" t="s">
        <v>166</v>
      </c>
      <c r="E151" s="169" t="s">
        <v>1375</v>
      </c>
      <c r="F151" s="170" t="s">
        <v>1376</v>
      </c>
      <c r="G151" s="171" t="s">
        <v>169</v>
      </c>
      <c r="H151" s="172">
        <v>1</v>
      </c>
      <c r="I151" s="173"/>
      <c r="J151" s="174">
        <f t="shared" si="5"/>
        <v>0</v>
      </c>
      <c r="K151" s="175"/>
      <c r="L151" s="36"/>
      <c r="M151" s="176" t="s">
        <v>1</v>
      </c>
      <c r="N151" s="177" t="s">
        <v>42</v>
      </c>
      <c r="O151" s="61"/>
      <c r="P151" s="178">
        <f t="shared" si="6"/>
        <v>0</v>
      </c>
      <c r="Q151" s="178">
        <v>0</v>
      </c>
      <c r="R151" s="178">
        <f t="shared" si="7"/>
        <v>0</v>
      </c>
      <c r="S151" s="178">
        <v>0</v>
      </c>
      <c r="T151" s="179">
        <f t="shared" si="8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0" t="s">
        <v>234</v>
      </c>
      <c r="AT151" s="180" t="s">
        <v>166</v>
      </c>
      <c r="AU151" s="180" t="s">
        <v>143</v>
      </c>
      <c r="AY151" s="18" t="s">
        <v>164</v>
      </c>
      <c r="BE151" s="101">
        <f t="shared" si="9"/>
        <v>0</v>
      </c>
      <c r="BF151" s="101">
        <f t="shared" si="10"/>
        <v>0</v>
      </c>
      <c r="BG151" s="101">
        <f t="shared" si="11"/>
        <v>0</v>
      </c>
      <c r="BH151" s="101">
        <f t="shared" si="12"/>
        <v>0</v>
      </c>
      <c r="BI151" s="101">
        <f t="shared" si="13"/>
        <v>0</v>
      </c>
      <c r="BJ151" s="18" t="s">
        <v>143</v>
      </c>
      <c r="BK151" s="101">
        <f t="shared" si="14"/>
        <v>0</v>
      </c>
      <c r="BL151" s="18" t="s">
        <v>234</v>
      </c>
      <c r="BM151" s="180" t="s">
        <v>1377</v>
      </c>
    </row>
    <row r="152" spans="1:65" s="2" customFormat="1" ht="21.75" customHeight="1">
      <c r="A152" s="35"/>
      <c r="B152" s="136"/>
      <c r="C152" s="168" t="s">
        <v>215</v>
      </c>
      <c r="D152" s="168" t="s">
        <v>166</v>
      </c>
      <c r="E152" s="169" t="s">
        <v>1378</v>
      </c>
      <c r="F152" s="170" t="s">
        <v>1379</v>
      </c>
      <c r="G152" s="171" t="s">
        <v>169</v>
      </c>
      <c r="H152" s="172">
        <v>1</v>
      </c>
      <c r="I152" s="173"/>
      <c r="J152" s="174">
        <f t="shared" si="5"/>
        <v>0</v>
      </c>
      <c r="K152" s="175"/>
      <c r="L152" s="36"/>
      <c r="M152" s="176" t="s">
        <v>1</v>
      </c>
      <c r="N152" s="177" t="s">
        <v>42</v>
      </c>
      <c r="O152" s="61"/>
      <c r="P152" s="178">
        <f t="shared" si="6"/>
        <v>0</v>
      </c>
      <c r="Q152" s="178">
        <v>0</v>
      </c>
      <c r="R152" s="178">
        <f t="shared" si="7"/>
        <v>0</v>
      </c>
      <c r="S152" s="178">
        <v>0</v>
      </c>
      <c r="T152" s="179">
        <f t="shared" si="8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0" t="s">
        <v>234</v>
      </c>
      <c r="AT152" s="180" t="s">
        <v>166</v>
      </c>
      <c r="AU152" s="180" t="s">
        <v>143</v>
      </c>
      <c r="AY152" s="18" t="s">
        <v>164</v>
      </c>
      <c r="BE152" s="101">
        <f t="shared" si="9"/>
        <v>0</v>
      </c>
      <c r="BF152" s="101">
        <f t="shared" si="10"/>
        <v>0</v>
      </c>
      <c r="BG152" s="101">
        <f t="shared" si="11"/>
        <v>0</v>
      </c>
      <c r="BH152" s="101">
        <f t="shared" si="12"/>
        <v>0</v>
      </c>
      <c r="BI152" s="101">
        <f t="shared" si="13"/>
        <v>0</v>
      </c>
      <c r="BJ152" s="18" t="s">
        <v>143</v>
      </c>
      <c r="BK152" s="101">
        <f t="shared" si="14"/>
        <v>0</v>
      </c>
      <c r="BL152" s="18" t="s">
        <v>234</v>
      </c>
      <c r="BM152" s="180" t="s">
        <v>1380</v>
      </c>
    </row>
    <row r="153" spans="1:65" s="2" customFormat="1" ht="21.75" customHeight="1">
      <c r="A153" s="35"/>
      <c r="B153" s="136"/>
      <c r="C153" s="168" t="s">
        <v>219</v>
      </c>
      <c r="D153" s="168" t="s">
        <v>166</v>
      </c>
      <c r="E153" s="169" t="s">
        <v>1381</v>
      </c>
      <c r="F153" s="170" t="s">
        <v>1382</v>
      </c>
      <c r="G153" s="171" t="s">
        <v>169</v>
      </c>
      <c r="H153" s="172">
        <v>2</v>
      </c>
      <c r="I153" s="173"/>
      <c r="J153" s="174">
        <f t="shared" si="5"/>
        <v>0</v>
      </c>
      <c r="K153" s="175"/>
      <c r="L153" s="36"/>
      <c r="M153" s="176" t="s">
        <v>1</v>
      </c>
      <c r="N153" s="177" t="s">
        <v>42</v>
      </c>
      <c r="O153" s="61"/>
      <c r="P153" s="178">
        <f t="shared" si="6"/>
        <v>0</v>
      </c>
      <c r="Q153" s="178">
        <v>0</v>
      </c>
      <c r="R153" s="178">
        <f t="shared" si="7"/>
        <v>0</v>
      </c>
      <c r="S153" s="178">
        <v>0</v>
      </c>
      <c r="T153" s="179">
        <f t="shared" si="8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234</v>
      </c>
      <c r="AT153" s="180" t="s">
        <v>166</v>
      </c>
      <c r="AU153" s="180" t="s">
        <v>143</v>
      </c>
      <c r="AY153" s="18" t="s">
        <v>164</v>
      </c>
      <c r="BE153" s="101">
        <f t="shared" si="9"/>
        <v>0</v>
      </c>
      <c r="BF153" s="101">
        <f t="shared" si="10"/>
        <v>0</v>
      </c>
      <c r="BG153" s="101">
        <f t="shared" si="11"/>
        <v>0</v>
      </c>
      <c r="BH153" s="101">
        <f t="shared" si="12"/>
        <v>0</v>
      </c>
      <c r="BI153" s="101">
        <f t="shared" si="13"/>
        <v>0</v>
      </c>
      <c r="BJ153" s="18" t="s">
        <v>143</v>
      </c>
      <c r="BK153" s="101">
        <f t="shared" si="14"/>
        <v>0</v>
      </c>
      <c r="BL153" s="18" t="s">
        <v>234</v>
      </c>
      <c r="BM153" s="180" t="s">
        <v>1383</v>
      </c>
    </row>
    <row r="154" spans="1:65" s="2" customFormat="1" ht="21.75" customHeight="1">
      <c r="A154" s="35"/>
      <c r="B154" s="136"/>
      <c r="C154" s="168" t="s">
        <v>223</v>
      </c>
      <c r="D154" s="168" t="s">
        <v>166</v>
      </c>
      <c r="E154" s="169" t="s">
        <v>1384</v>
      </c>
      <c r="F154" s="170" t="s">
        <v>1385</v>
      </c>
      <c r="G154" s="171" t="s">
        <v>169</v>
      </c>
      <c r="H154" s="172">
        <v>8</v>
      </c>
      <c r="I154" s="173"/>
      <c r="J154" s="174">
        <f t="shared" si="5"/>
        <v>0</v>
      </c>
      <c r="K154" s="175"/>
      <c r="L154" s="36"/>
      <c r="M154" s="176" t="s">
        <v>1</v>
      </c>
      <c r="N154" s="177" t="s">
        <v>42</v>
      </c>
      <c r="O154" s="61"/>
      <c r="P154" s="178">
        <f t="shared" si="6"/>
        <v>0</v>
      </c>
      <c r="Q154" s="178">
        <v>0</v>
      </c>
      <c r="R154" s="178">
        <f t="shared" si="7"/>
        <v>0</v>
      </c>
      <c r="S154" s="178">
        <v>0</v>
      </c>
      <c r="T154" s="179">
        <f t="shared" si="8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0" t="s">
        <v>234</v>
      </c>
      <c r="AT154" s="180" t="s">
        <v>166</v>
      </c>
      <c r="AU154" s="180" t="s">
        <v>143</v>
      </c>
      <c r="AY154" s="18" t="s">
        <v>164</v>
      </c>
      <c r="BE154" s="101">
        <f t="shared" si="9"/>
        <v>0</v>
      </c>
      <c r="BF154" s="101">
        <f t="shared" si="10"/>
        <v>0</v>
      </c>
      <c r="BG154" s="101">
        <f t="shared" si="11"/>
        <v>0</v>
      </c>
      <c r="BH154" s="101">
        <f t="shared" si="12"/>
        <v>0</v>
      </c>
      <c r="BI154" s="101">
        <f t="shared" si="13"/>
        <v>0</v>
      </c>
      <c r="BJ154" s="18" t="s">
        <v>143</v>
      </c>
      <c r="BK154" s="101">
        <f t="shared" si="14"/>
        <v>0</v>
      </c>
      <c r="BL154" s="18" t="s">
        <v>234</v>
      </c>
      <c r="BM154" s="180" t="s">
        <v>1386</v>
      </c>
    </row>
    <row r="155" spans="1:65" s="2" customFormat="1" ht="21.75" customHeight="1">
      <c r="A155" s="35"/>
      <c r="B155" s="136"/>
      <c r="C155" s="168" t="s">
        <v>227</v>
      </c>
      <c r="D155" s="168" t="s">
        <v>166</v>
      </c>
      <c r="E155" s="169" t="s">
        <v>1387</v>
      </c>
      <c r="F155" s="170" t="s">
        <v>1388</v>
      </c>
      <c r="G155" s="171" t="s">
        <v>169</v>
      </c>
      <c r="H155" s="172">
        <v>1</v>
      </c>
      <c r="I155" s="173"/>
      <c r="J155" s="174">
        <f t="shared" si="5"/>
        <v>0</v>
      </c>
      <c r="K155" s="175"/>
      <c r="L155" s="36"/>
      <c r="M155" s="176" t="s">
        <v>1</v>
      </c>
      <c r="N155" s="177" t="s">
        <v>42</v>
      </c>
      <c r="O155" s="61"/>
      <c r="P155" s="178">
        <f t="shared" si="6"/>
        <v>0</v>
      </c>
      <c r="Q155" s="178">
        <v>0</v>
      </c>
      <c r="R155" s="178">
        <f t="shared" si="7"/>
        <v>0</v>
      </c>
      <c r="S155" s="178">
        <v>0</v>
      </c>
      <c r="T155" s="179">
        <f t="shared" si="8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0" t="s">
        <v>234</v>
      </c>
      <c r="AT155" s="180" t="s">
        <v>166</v>
      </c>
      <c r="AU155" s="180" t="s">
        <v>143</v>
      </c>
      <c r="AY155" s="18" t="s">
        <v>164</v>
      </c>
      <c r="BE155" s="101">
        <f t="shared" si="9"/>
        <v>0</v>
      </c>
      <c r="BF155" s="101">
        <f t="shared" si="10"/>
        <v>0</v>
      </c>
      <c r="BG155" s="101">
        <f t="shared" si="11"/>
        <v>0</v>
      </c>
      <c r="BH155" s="101">
        <f t="shared" si="12"/>
        <v>0</v>
      </c>
      <c r="BI155" s="101">
        <f t="shared" si="13"/>
        <v>0</v>
      </c>
      <c r="BJ155" s="18" t="s">
        <v>143</v>
      </c>
      <c r="BK155" s="101">
        <f t="shared" si="14"/>
        <v>0</v>
      </c>
      <c r="BL155" s="18" t="s">
        <v>234</v>
      </c>
      <c r="BM155" s="180" t="s">
        <v>1389</v>
      </c>
    </row>
    <row r="156" spans="1:65" s="2" customFormat="1" ht="21.75" customHeight="1">
      <c r="A156" s="35"/>
      <c r="B156" s="136"/>
      <c r="C156" s="168" t="s">
        <v>230</v>
      </c>
      <c r="D156" s="168" t="s">
        <v>166</v>
      </c>
      <c r="E156" s="169" t="s">
        <v>1326</v>
      </c>
      <c r="F156" s="170" t="s">
        <v>1327</v>
      </c>
      <c r="G156" s="171" t="s">
        <v>997</v>
      </c>
      <c r="H156" s="216"/>
      <c r="I156" s="173"/>
      <c r="J156" s="174">
        <f t="shared" si="5"/>
        <v>0</v>
      </c>
      <c r="K156" s="175"/>
      <c r="L156" s="36"/>
      <c r="M156" s="217" t="s">
        <v>1</v>
      </c>
      <c r="N156" s="218" t="s">
        <v>42</v>
      </c>
      <c r="O156" s="219"/>
      <c r="P156" s="220">
        <f t="shared" si="6"/>
        <v>0</v>
      </c>
      <c r="Q156" s="220">
        <v>0</v>
      </c>
      <c r="R156" s="220">
        <f t="shared" si="7"/>
        <v>0</v>
      </c>
      <c r="S156" s="220">
        <v>0</v>
      </c>
      <c r="T156" s="221">
        <f t="shared" si="8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0" t="s">
        <v>234</v>
      </c>
      <c r="AT156" s="180" t="s">
        <v>166</v>
      </c>
      <c r="AU156" s="180" t="s">
        <v>143</v>
      </c>
      <c r="AY156" s="18" t="s">
        <v>164</v>
      </c>
      <c r="BE156" s="101">
        <f t="shared" si="9"/>
        <v>0</v>
      </c>
      <c r="BF156" s="101">
        <f t="shared" si="10"/>
        <v>0</v>
      </c>
      <c r="BG156" s="101">
        <f t="shared" si="11"/>
        <v>0</v>
      </c>
      <c r="BH156" s="101">
        <f t="shared" si="12"/>
        <v>0</v>
      </c>
      <c r="BI156" s="101">
        <f t="shared" si="13"/>
        <v>0</v>
      </c>
      <c r="BJ156" s="18" t="s">
        <v>143</v>
      </c>
      <c r="BK156" s="101">
        <f t="shared" si="14"/>
        <v>0</v>
      </c>
      <c r="BL156" s="18" t="s">
        <v>234</v>
      </c>
      <c r="BM156" s="180" t="s">
        <v>1390</v>
      </c>
    </row>
    <row r="157" spans="1:65" s="2" customFormat="1" ht="7" customHeight="1">
      <c r="A157" s="35"/>
      <c r="B157" s="50"/>
      <c r="C157" s="51"/>
      <c r="D157" s="51"/>
      <c r="E157" s="51"/>
      <c r="F157" s="51"/>
      <c r="G157" s="51"/>
      <c r="H157" s="51"/>
      <c r="I157" s="51"/>
      <c r="J157" s="51"/>
      <c r="K157" s="51"/>
      <c r="L157" s="36"/>
      <c r="M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</row>
  </sheetData>
  <autoFilter ref="C132:K156" xr:uid="{00000000-0009-0000-0000-000003000000}"/>
  <mergeCells count="14">
    <mergeCell ref="D111:F111"/>
    <mergeCell ref="E123:H123"/>
    <mergeCell ref="E125:H125"/>
    <mergeCell ref="L2:V2"/>
    <mergeCell ref="E88:H88"/>
    <mergeCell ref="D107:F107"/>
    <mergeCell ref="D108:F108"/>
    <mergeCell ref="D109:F109"/>
    <mergeCell ref="D110:F110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75"/>
  <sheetViews>
    <sheetView showGridLines="0" topLeftCell="A10" workbookViewId="0">
      <selection activeCell="J42" sqref="J42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6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94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5" customHeight="1">
      <c r="B4" s="21"/>
      <c r="D4" s="22" t="s">
        <v>110</v>
      </c>
      <c r="L4" s="21"/>
      <c r="M4" s="108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26.25" customHeight="1">
      <c r="B7" s="21"/>
      <c r="E7" s="293" t="str">
        <f>'Rekapitulácia stavby'!K6</f>
        <v>Rekonštrukcia Areálu ZŠ s materskou školou Spartakovská v Trnave</v>
      </c>
      <c r="F7" s="294"/>
      <c r="G7" s="294"/>
      <c r="H7" s="294"/>
      <c r="L7" s="21"/>
    </row>
    <row r="8" spans="1:4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64" t="s">
        <v>1391</v>
      </c>
      <c r="F9" s="295"/>
      <c r="G9" s="295"/>
      <c r="H9" s="295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1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7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296" t="str">
        <f>'Rekapitulácia stavby'!E14</f>
        <v>Vyplň údaj</v>
      </c>
      <c r="F18" s="249"/>
      <c r="G18" s="249"/>
      <c r="H18" s="249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7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7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7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254" t="s">
        <v>1</v>
      </c>
      <c r="F27" s="254"/>
      <c r="G27" s="254"/>
      <c r="H27" s="254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7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7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240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240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5" customHeight="1">
      <c r="A32" s="242"/>
      <c r="B32" s="36"/>
      <c r="C32" s="242"/>
      <c r="D32" s="243" t="s">
        <v>1779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2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239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7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241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5" customHeight="1">
      <c r="A36" s="35"/>
      <c r="B36" s="36"/>
      <c r="C36" s="35"/>
      <c r="D36" s="113" t="s">
        <v>40</v>
      </c>
      <c r="E36" s="28" t="s">
        <v>41</v>
      </c>
      <c r="F36" s="114">
        <f>ROUND((SUM(BE108:BE115) + SUM(BE135:BE174)),  2)</f>
        <v>0</v>
      </c>
      <c r="G36" s="35"/>
      <c r="H36" s="35"/>
      <c r="I36" s="115">
        <v>0.2</v>
      </c>
      <c r="J36" s="114">
        <f>ROUND(((SUM(BE103:BE110) + SUM(BE130:BE194))*I36),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5" customHeight="1">
      <c r="A37" s="35"/>
      <c r="B37" s="36"/>
      <c r="C37" s="35"/>
      <c r="D37" s="35"/>
      <c r="E37" s="28" t="s">
        <v>42</v>
      </c>
      <c r="F37" s="114">
        <f>J30</f>
        <v>0</v>
      </c>
      <c r="G37" s="242"/>
      <c r="H37" s="242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5" hidden="1" customHeight="1">
      <c r="A38" s="35"/>
      <c r="B38" s="36"/>
      <c r="C38" s="35"/>
      <c r="D38" s="35"/>
      <c r="E38" s="28" t="s">
        <v>43</v>
      </c>
      <c r="F38" s="114">
        <f>ROUND((SUM(BG108:BG115) + SUM(BG135:BG174)),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5" hidden="1" customHeight="1">
      <c r="A39" s="35"/>
      <c r="B39" s="36"/>
      <c r="C39" s="35"/>
      <c r="D39" s="35"/>
      <c r="E39" s="28" t="s">
        <v>44</v>
      </c>
      <c r="F39" s="114">
        <f>ROUND((SUM(BH108:BH115) + SUM(BH135:BH174)),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5" hidden="1" customHeight="1">
      <c r="A40" s="35"/>
      <c r="B40" s="36"/>
      <c r="C40" s="35"/>
      <c r="D40" s="35"/>
      <c r="E40" s="28" t="s">
        <v>45</v>
      </c>
      <c r="F40" s="114">
        <f>ROUND((SUM(BI108:BI115) + SUM(BI135:BI174)),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7" customHeight="1">
      <c r="A41" s="35"/>
      <c r="B41" s="36"/>
      <c r="C41" s="35"/>
      <c r="D41" s="35"/>
      <c r="E41" s="35"/>
      <c r="F41" s="35"/>
      <c r="G41" s="35"/>
      <c r="H41" s="35"/>
      <c r="I41" s="35"/>
      <c r="J41" s="242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2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1" customFormat="1" ht="14.5" customHeight="1">
      <c r="B50" s="21"/>
      <c r="L50" s="21"/>
    </row>
    <row r="51" spans="1:31" s="2" customFormat="1" ht="14.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3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3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3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7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7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293" t="str">
        <f>E7</f>
        <v>Rekonštrukcia Areálu ZŠ s materskou školou Spartakovská v Trnave</v>
      </c>
      <c r="F86" s="294"/>
      <c r="G86" s="294"/>
      <c r="H86" s="294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264" t="str">
        <f>E9</f>
        <v>SO 04 - Areálové oplotenie</v>
      </c>
      <c r="F88" s="295"/>
      <c r="G88" s="295"/>
      <c r="H88" s="295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7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7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5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5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2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2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23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J135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65" s="9" customFormat="1" ht="25" customHeight="1">
      <c r="B98" s="126"/>
      <c r="D98" s="127" t="s">
        <v>119</v>
      </c>
      <c r="E98" s="128"/>
      <c r="F98" s="128"/>
      <c r="G98" s="128"/>
      <c r="H98" s="128"/>
      <c r="I98" s="128"/>
      <c r="J98" s="129">
        <f>J136</f>
        <v>0</v>
      </c>
      <c r="L98" s="126"/>
    </row>
    <row r="99" spans="1:65" s="10" customFormat="1" ht="20" customHeight="1">
      <c r="B99" s="130"/>
      <c r="D99" s="131" t="s">
        <v>121</v>
      </c>
      <c r="E99" s="132"/>
      <c r="F99" s="132"/>
      <c r="G99" s="132"/>
      <c r="H99" s="132"/>
      <c r="I99" s="132"/>
      <c r="J99" s="133">
        <f>J137</f>
        <v>0</v>
      </c>
      <c r="L99" s="130"/>
    </row>
    <row r="100" spans="1:65" s="10" customFormat="1" ht="20" customHeight="1">
      <c r="B100" s="130"/>
      <c r="D100" s="131" t="s">
        <v>125</v>
      </c>
      <c r="E100" s="132"/>
      <c r="F100" s="132"/>
      <c r="G100" s="132"/>
      <c r="H100" s="132"/>
      <c r="I100" s="132"/>
      <c r="J100" s="133">
        <f>J143</f>
        <v>0</v>
      </c>
      <c r="L100" s="130"/>
    </row>
    <row r="101" spans="1:65" s="10" customFormat="1" ht="20" customHeight="1">
      <c r="B101" s="130"/>
      <c r="D101" s="131" t="s">
        <v>134</v>
      </c>
      <c r="E101" s="132"/>
      <c r="F101" s="132"/>
      <c r="G101" s="132"/>
      <c r="H101" s="132"/>
      <c r="I101" s="132"/>
      <c r="J101" s="133">
        <f>J158</f>
        <v>0</v>
      </c>
      <c r="L101" s="130"/>
    </row>
    <row r="102" spans="1:65" s="9" customFormat="1" ht="25" customHeight="1">
      <c r="B102" s="126"/>
      <c r="D102" s="127" t="s">
        <v>136</v>
      </c>
      <c r="E102" s="128"/>
      <c r="F102" s="128"/>
      <c r="G102" s="128"/>
      <c r="H102" s="128"/>
      <c r="I102" s="128"/>
      <c r="J102" s="129">
        <f>J160</f>
        <v>0</v>
      </c>
      <c r="L102" s="126"/>
    </row>
    <row r="103" spans="1:65" s="10" customFormat="1" ht="20" customHeight="1">
      <c r="B103" s="130"/>
      <c r="D103" s="131" t="s">
        <v>1392</v>
      </c>
      <c r="E103" s="132"/>
      <c r="F103" s="132"/>
      <c r="G103" s="132"/>
      <c r="H103" s="132"/>
      <c r="I103" s="132"/>
      <c r="J103" s="133">
        <f>J161</f>
        <v>0</v>
      </c>
      <c r="L103" s="130"/>
    </row>
    <row r="104" spans="1:65" s="10" customFormat="1" ht="20" customHeight="1">
      <c r="B104" s="130"/>
      <c r="D104" s="131" t="s">
        <v>1052</v>
      </c>
      <c r="E104" s="132"/>
      <c r="F104" s="132"/>
      <c r="G104" s="132"/>
      <c r="H104" s="132"/>
      <c r="I104" s="132"/>
      <c r="J104" s="133">
        <f>J164</f>
        <v>0</v>
      </c>
      <c r="L104" s="130"/>
    </row>
    <row r="105" spans="1:65" s="10" customFormat="1" ht="20" customHeight="1">
      <c r="B105" s="130"/>
      <c r="D105" s="131" t="s">
        <v>1053</v>
      </c>
      <c r="E105" s="132"/>
      <c r="F105" s="132"/>
      <c r="G105" s="132"/>
      <c r="H105" s="132"/>
      <c r="I105" s="132"/>
      <c r="J105" s="133">
        <f>J169</f>
        <v>0</v>
      </c>
      <c r="L105" s="130"/>
    </row>
    <row r="106" spans="1:65" s="2" customFormat="1" ht="21.75" customHeight="1">
      <c r="A106" s="35"/>
      <c r="B106" s="36"/>
      <c r="C106" s="35"/>
      <c r="D106" s="35"/>
      <c r="E106" s="35"/>
      <c r="F106" s="35"/>
      <c r="G106" s="35"/>
      <c r="H106" s="35"/>
      <c r="I106" s="35"/>
      <c r="J106" s="35"/>
      <c r="K106" s="35"/>
      <c r="L106" s="4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65" s="2" customFormat="1" ht="7" customHeight="1">
      <c r="A107" s="35"/>
      <c r="B107" s="36"/>
      <c r="C107" s="35"/>
      <c r="D107" s="35"/>
      <c r="E107" s="35"/>
      <c r="F107" s="35"/>
      <c r="G107" s="35"/>
      <c r="H107" s="35"/>
      <c r="I107" s="35"/>
      <c r="J107" s="35"/>
      <c r="K107" s="35"/>
      <c r="L107" s="4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65" s="2" customFormat="1" ht="29.25" customHeight="1">
      <c r="A108" s="35"/>
      <c r="B108" s="36"/>
      <c r="C108" s="125" t="s">
        <v>140</v>
      </c>
      <c r="D108" s="35"/>
      <c r="E108" s="35"/>
      <c r="F108" s="35"/>
      <c r="G108" s="35"/>
      <c r="H108" s="35"/>
      <c r="I108" s="35"/>
      <c r="J108" s="134">
        <f>ROUND(J109 + J110 + J111 + J112 + J113 + J114,2)</f>
        <v>0</v>
      </c>
      <c r="K108" s="35"/>
      <c r="L108" s="45"/>
      <c r="N108" s="135" t="s">
        <v>40</v>
      </c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65" s="2" customFormat="1" ht="18" customHeight="1">
      <c r="A109" s="35"/>
      <c r="B109" s="136"/>
      <c r="C109" s="137"/>
      <c r="D109" s="283" t="s">
        <v>141</v>
      </c>
      <c r="E109" s="292"/>
      <c r="F109" s="292"/>
      <c r="G109" s="137"/>
      <c r="H109" s="137"/>
      <c r="I109" s="137"/>
      <c r="J109" s="97">
        <v>0</v>
      </c>
      <c r="K109" s="137"/>
      <c r="L109" s="139"/>
      <c r="M109" s="140"/>
      <c r="N109" s="141" t="s">
        <v>42</v>
      </c>
      <c r="O109" s="140"/>
      <c r="P109" s="140"/>
      <c r="Q109" s="140"/>
      <c r="R109" s="140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2" t="s">
        <v>142</v>
      </c>
      <c r="AZ109" s="140"/>
      <c r="BA109" s="140"/>
      <c r="BB109" s="140"/>
      <c r="BC109" s="140"/>
      <c r="BD109" s="140"/>
      <c r="BE109" s="143">
        <f t="shared" ref="BE109:BE114" si="0">IF(N109="základná",J109,0)</f>
        <v>0</v>
      </c>
      <c r="BF109" s="143">
        <f t="shared" ref="BF109:BF114" si="1">IF(N109="znížená",J109,0)</f>
        <v>0</v>
      </c>
      <c r="BG109" s="143">
        <f t="shared" ref="BG109:BG114" si="2">IF(N109="zákl. prenesená",J109,0)</f>
        <v>0</v>
      </c>
      <c r="BH109" s="143">
        <f t="shared" ref="BH109:BH114" si="3">IF(N109="zníž. prenesená",J109,0)</f>
        <v>0</v>
      </c>
      <c r="BI109" s="143">
        <f t="shared" ref="BI109:BI114" si="4">IF(N109="nulová",J109,0)</f>
        <v>0</v>
      </c>
      <c r="BJ109" s="142" t="s">
        <v>143</v>
      </c>
      <c r="BK109" s="140"/>
      <c r="BL109" s="140"/>
      <c r="BM109" s="140"/>
    </row>
    <row r="110" spans="1:65" s="2" customFormat="1" ht="18" customHeight="1">
      <c r="A110" s="35"/>
      <c r="B110" s="136"/>
      <c r="C110" s="137"/>
      <c r="D110" s="283" t="s">
        <v>144</v>
      </c>
      <c r="E110" s="292"/>
      <c r="F110" s="292"/>
      <c r="G110" s="137"/>
      <c r="H110" s="137"/>
      <c r="I110" s="137"/>
      <c r="J110" s="97">
        <v>0</v>
      </c>
      <c r="K110" s="137"/>
      <c r="L110" s="139"/>
      <c r="M110" s="140"/>
      <c r="N110" s="141" t="s">
        <v>42</v>
      </c>
      <c r="O110" s="140"/>
      <c r="P110" s="140"/>
      <c r="Q110" s="140"/>
      <c r="R110" s="140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2" t="s">
        <v>142</v>
      </c>
      <c r="AZ110" s="140"/>
      <c r="BA110" s="140"/>
      <c r="BB110" s="140"/>
      <c r="BC110" s="140"/>
      <c r="BD110" s="140"/>
      <c r="BE110" s="143">
        <f t="shared" si="0"/>
        <v>0</v>
      </c>
      <c r="BF110" s="143">
        <f t="shared" si="1"/>
        <v>0</v>
      </c>
      <c r="BG110" s="143">
        <f t="shared" si="2"/>
        <v>0</v>
      </c>
      <c r="BH110" s="143">
        <f t="shared" si="3"/>
        <v>0</v>
      </c>
      <c r="BI110" s="143">
        <f t="shared" si="4"/>
        <v>0</v>
      </c>
      <c r="BJ110" s="142" t="s">
        <v>143</v>
      </c>
      <c r="BK110" s="140"/>
      <c r="BL110" s="140"/>
      <c r="BM110" s="140"/>
    </row>
    <row r="111" spans="1:65" s="2" customFormat="1" ht="18" customHeight="1">
      <c r="A111" s="35"/>
      <c r="B111" s="136"/>
      <c r="C111" s="137"/>
      <c r="D111" s="283" t="s">
        <v>145</v>
      </c>
      <c r="E111" s="292"/>
      <c r="F111" s="292"/>
      <c r="G111" s="137"/>
      <c r="H111" s="137"/>
      <c r="I111" s="137"/>
      <c r="J111" s="97">
        <v>0</v>
      </c>
      <c r="K111" s="137"/>
      <c r="L111" s="139"/>
      <c r="M111" s="140"/>
      <c r="N111" s="141" t="s">
        <v>42</v>
      </c>
      <c r="O111" s="140"/>
      <c r="P111" s="140"/>
      <c r="Q111" s="140"/>
      <c r="R111" s="140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2" t="s">
        <v>142</v>
      </c>
      <c r="AZ111" s="140"/>
      <c r="BA111" s="140"/>
      <c r="BB111" s="140"/>
      <c r="BC111" s="140"/>
      <c r="BD111" s="140"/>
      <c r="BE111" s="143">
        <f t="shared" si="0"/>
        <v>0</v>
      </c>
      <c r="BF111" s="143">
        <f t="shared" si="1"/>
        <v>0</v>
      </c>
      <c r="BG111" s="143">
        <f t="shared" si="2"/>
        <v>0</v>
      </c>
      <c r="BH111" s="143">
        <f t="shared" si="3"/>
        <v>0</v>
      </c>
      <c r="BI111" s="143">
        <f t="shared" si="4"/>
        <v>0</v>
      </c>
      <c r="BJ111" s="142" t="s">
        <v>143</v>
      </c>
      <c r="BK111" s="140"/>
      <c r="BL111" s="140"/>
      <c r="BM111" s="140"/>
    </row>
    <row r="112" spans="1:65" s="2" customFormat="1" ht="18" customHeight="1">
      <c r="A112" s="35"/>
      <c r="B112" s="136"/>
      <c r="C112" s="137"/>
      <c r="D112" s="283" t="s">
        <v>146</v>
      </c>
      <c r="E112" s="292"/>
      <c r="F112" s="292"/>
      <c r="G112" s="137"/>
      <c r="H112" s="137"/>
      <c r="I112" s="137"/>
      <c r="J112" s="97">
        <v>0</v>
      </c>
      <c r="K112" s="137"/>
      <c r="L112" s="139"/>
      <c r="M112" s="140"/>
      <c r="N112" s="141" t="s">
        <v>42</v>
      </c>
      <c r="O112" s="140"/>
      <c r="P112" s="140"/>
      <c r="Q112" s="140"/>
      <c r="R112" s="140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2" t="s">
        <v>142</v>
      </c>
      <c r="AZ112" s="140"/>
      <c r="BA112" s="140"/>
      <c r="BB112" s="140"/>
      <c r="BC112" s="140"/>
      <c r="BD112" s="140"/>
      <c r="BE112" s="143">
        <f t="shared" si="0"/>
        <v>0</v>
      </c>
      <c r="BF112" s="143">
        <f t="shared" si="1"/>
        <v>0</v>
      </c>
      <c r="BG112" s="143">
        <f t="shared" si="2"/>
        <v>0</v>
      </c>
      <c r="BH112" s="143">
        <f t="shared" si="3"/>
        <v>0</v>
      </c>
      <c r="BI112" s="143">
        <f t="shared" si="4"/>
        <v>0</v>
      </c>
      <c r="BJ112" s="142" t="s">
        <v>143</v>
      </c>
      <c r="BK112" s="140"/>
      <c r="BL112" s="140"/>
      <c r="BM112" s="140"/>
    </row>
    <row r="113" spans="1:65" s="2" customFormat="1" ht="18" customHeight="1">
      <c r="A113" s="35"/>
      <c r="B113" s="136"/>
      <c r="C113" s="137"/>
      <c r="D113" s="283" t="s">
        <v>147</v>
      </c>
      <c r="E113" s="292"/>
      <c r="F113" s="292"/>
      <c r="G113" s="137"/>
      <c r="H113" s="137"/>
      <c r="I113" s="137"/>
      <c r="J113" s="97">
        <v>0</v>
      </c>
      <c r="K113" s="137"/>
      <c r="L113" s="139"/>
      <c r="M113" s="140"/>
      <c r="N113" s="141" t="s">
        <v>42</v>
      </c>
      <c r="O113" s="140"/>
      <c r="P113" s="140"/>
      <c r="Q113" s="140"/>
      <c r="R113" s="140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2" t="s">
        <v>142</v>
      </c>
      <c r="AZ113" s="140"/>
      <c r="BA113" s="140"/>
      <c r="BB113" s="140"/>
      <c r="BC113" s="140"/>
      <c r="BD113" s="140"/>
      <c r="BE113" s="143">
        <f t="shared" si="0"/>
        <v>0</v>
      </c>
      <c r="BF113" s="143">
        <f t="shared" si="1"/>
        <v>0</v>
      </c>
      <c r="BG113" s="143">
        <f t="shared" si="2"/>
        <v>0</v>
      </c>
      <c r="BH113" s="143">
        <f t="shared" si="3"/>
        <v>0</v>
      </c>
      <c r="BI113" s="143">
        <f t="shared" si="4"/>
        <v>0</v>
      </c>
      <c r="BJ113" s="142" t="s">
        <v>143</v>
      </c>
      <c r="BK113" s="140"/>
      <c r="BL113" s="140"/>
      <c r="BM113" s="140"/>
    </row>
    <row r="114" spans="1:65" s="2" customFormat="1" ht="18" customHeight="1">
      <c r="A114" s="35"/>
      <c r="B114" s="136"/>
      <c r="C114" s="137"/>
      <c r="D114" s="138" t="s">
        <v>148</v>
      </c>
      <c r="E114" s="137"/>
      <c r="F114" s="137"/>
      <c r="G114" s="137"/>
      <c r="H114" s="137"/>
      <c r="I114" s="137"/>
      <c r="J114" s="97">
        <f>ROUND(J30*T114,2)</f>
        <v>0</v>
      </c>
      <c r="K114" s="137"/>
      <c r="L114" s="139"/>
      <c r="M114" s="140"/>
      <c r="N114" s="141" t="s">
        <v>42</v>
      </c>
      <c r="O114" s="140"/>
      <c r="P114" s="140"/>
      <c r="Q114" s="140"/>
      <c r="R114" s="140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2" t="s">
        <v>149</v>
      </c>
      <c r="AZ114" s="140"/>
      <c r="BA114" s="140"/>
      <c r="BB114" s="140"/>
      <c r="BC114" s="140"/>
      <c r="BD114" s="140"/>
      <c r="BE114" s="143">
        <f t="shared" si="0"/>
        <v>0</v>
      </c>
      <c r="BF114" s="143">
        <f t="shared" si="1"/>
        <v>0</v>
      </c>
      <c r="BG114" s="143">
        <f t="shared" si="2"/>
        <v>0</v>
      </c>
      <c r="BH114" s="143">
        <f t="shared" si="3"/>
        <v>0</v>
      </c>
      <c r="BI114" s="143">
        <f t="shared" si="4"/>
        <v>0</v>
      </c>
      <c r="BJ114" s="142" t="s">
        <v>143</v>
      </c>
      <c r="BK114" s="140"/>
      <c r="BL114" s="140"/>
      <c r="BM114" s="140"/>
    </row>
    <row r="115" spans="1:65" s="2" customFormat="1">
      <c r="A115" s="35"/>
      <c r="B115" s="36"/>
      <c r="C115" s="35"/>
      <c r="D115" s="35"/>
      <c r="E115" s="35"/>
      <c r="F115" s="35"/>
      <c r="G115" s="35"/>
      <c r="H115" s="35"/>
      <c r="I115" s="35"/>
      <c r="J115" s="35"/>
      <c r="K115" s="35"/>
      <c r="L115" s="4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29.25" customHeight="1">
      <c r="A116" s="35"/>
      <c r="B116" s="36"/>
      <c r="C116" s="105" t="s">
        <v>109</v>
      </c>
      <c r="D116" s="106"/>
      <c r="E116" s="106"/>
      <c r="F116" s="106"/>
      <c r="G116" s="106"/>
      <c r="H116" s="106"/>
      <c r="I116" s="106"/>
      <c r="J116" s="107">
        <f>ROUND(J97+J108,2)</f>
        <v>0</v>
      </c>
      <c r="K116" s="106"/>
      <c r="L116" s="4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7" customHeight="1">
      <c r="A117" s="35"/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4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21" spans="1:65" s="2" customFormat="1" ht="7" customHeight="1">
      <c r="A121" s="35"/>
      <c r="B121" s="52"/>
      <c r="C121" s="53"/>
      <c r="D121" s="53"/>
      <c r="E121" s="53"/>
      <c r="F121" s="53"/>
      <c r="G121" s="53"/>
      <c r="H121" s="53"/>
      <c r="I121" s="53"/>
      <c r="J121" s="53"/>
      <c r="K121" s="53"/>
      <c r="L121" s="4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25" customHeight="1">
      <c r="A122" s="35"/>
      <c r="B122" s="36"/>
      <c r="C122" s="22" t="s">
        <v>150</v>
      </c>
      <c r="D122" s="35"/>
      <c r="E122" s="35"/>
      <c r="F122" s="35"/>
      <c r="G122" s="35"/>
      <c r="H122" s="35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7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2" customFormat="1" ht="12" customHeight="1">
      <c r="A124" s="35"/>
      <c r="B124" s="36"/>
      <c r="C124" s="28" t="s">
        <v>14</v>
      </c>
      <c r="D124" s="35"/>
      <c r="E124" s="35"/>
      <c r="F124" s="35"/>
      <c r="G124" s="35"/>
      <c r="H124" s="35"/>
      <c r="I124" s="35"/>
      <c r="J124" s="35"/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5" s="2" customFormat="1" ht="26.25" customHeight="1">
      <c r="A125" s="35"/>
      <c r="B125" s="36"/>
      <c r="C125" s="35"/>
      <c r="D125" s="35"/>
      <c r="E125" s="293" t="str">
        <f>E7</f>
        <v>Rekonštrukcia Areálu ZŠ s materskou školou Spartakovská v Trnave</v>
      </c>
      <c r="F125" s="294"/>
      <c r="G125" s="294"/>
      <c r="H125" s="294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5" s="2" customFormat="1" ht="12" customHeight="1">
      <c r="A126" s="35"/>
      <c r="B126" s="36"/>
      <c r="C126" s="28" t="s">
        <v>111</v>
      </c>
      <c r="D126" s="35"/>
      <c r="E126" s="35"/>
      <c r="F126" s="35"/>
      <c r="G126" s="35"/>
      <c r="H126" s="35"/>
      <c r="I126" s="35"/>
      <c r="J126" s="35"/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5" s="2" customFormat="1" ht="16.5" customHeight="1">
      <c r="A127" s="35"/>
      <c r="B127" s="36"/>
      <c r="C127" s="35"/>
      <c r="D127" s="35"/>
      <c r="E127" s="264" t="str">
        <f>E9</f>
        <v>SO 04 - Areálové oplotenie</v>
      </c>
      <c r="F127" s="295"/>
      <c r="G127" s="295"/>
      <c r="H127" s="295"/>
      <c r="I127" s="35"/>
      <c r="J127" s="35"/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65" s="2" customFormat="1" ht="7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2" customHeight="1">
      <c r="A129" s="35"/>
      <c r="B129" s="36"/>
      <c r="C129" s="28" t="s">
        <v>18</v>
      </c>
      <c r="D129" s="35"/>
      <c r="E129" s="35"/>
      <c r="F129" s="26" t="str">
        <f>F12</f>
        <v xml:space="preserve"> </v>
      </c>
      <c r="G129" s="35"/>
      <c r="H129" s="35"/>
      <c r="I129" s="28" t="s">
        <v>20</v>
      </c>
      <c r="J129" s="58" t="str">
        <f>IF(J12="","",J12)</f>
        <v>31. 3. 2021</v>
      </c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7" customHeight="1">
      <c r="A130" s="35"/>
      <c r="B130" s="36"/>
      <c r="C130" s="35"/>
      <c r="D130" s="35"/>
      <c r="E130" s="35"/>
      <c r="F130" s="35"/>
      <c r="G130" s="35"/>
      <c r="H130" s="35"/>
      <c r="I130" s="35"/>
      <c r="J130" s="35"/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25.75" customHeight="1">
      <c r="A131" s="35"/>
      <c r="B131" s="36"/>
      <c r="C131" s="28" t="s">
        <v>22</v>
      </c>
      <c r="D131" s="35"/>
      <c r="E131" s="35"/>
      <c r="F131" s="26" t="str">
        <f>E15</f>
        <v>Mesto Trnava</v>
      </c>
      <c r="G131" s="35"/>
      <c r="H131" s="35"/>
      <c r="I131" s="28" t="s">
        <v>28</v>
      </c>
      <c r="J131" s="31" t="str">
        <f>E21</f>
        <v>Ing. Ivana Štigová Kučírková, MSc.</v>
      </c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5.25" customHeight="1">
      <c r="A132" s="35"/>
      <c r="B132" s="36"/>
      <c r="C132" s="28" t="s">
        <v>26</v>
      </c>
      <c r="D132" s="35"/>
      <c r="E132" s="35"/>
      <c r="F132" s="26" t="str">
        <f>IF(E18="","",E18)</f>
        <v>Vyplň údaj</v>
      </c>
      <c r="G132" s="35"/>
      <c r="H132" s="35"/>
      <c r="I132" s="28" t="s">
        <v>31</v>
      </c>
      <c r="J132" s="31" t="str">
        <f>E24</f>
        <v>Rosoft, s.r.o.</v>
      </c>
      <c r="K132" s="35"/>
      <c r="L132" s="4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10.25" customHeight="1">
      <c r="A133" s="35"/>
      <c r="B133" s="36"/>
      <c r="C133" s="35"/>
      <c r="D133" s="35"/>
      <c r="E133" s="35"/>
      <c r="F133" s="35"/>
      <c r="G133" s="35"/>
      <c r="H133" s="35"/>
      <c r="I133" s="35"/>
      <c r="J133" s="35"/>
      <c r="K133" s="35"/>
      <c r="L133" s="4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11" customFormat="1" ht="29.25" customHeight="1">
      <c r="A134" s="144"/>
      <c r="B134" s="145"/>
      <c r="C134" s="146" t="s">
        <v>151</v>
      </c>
      <c r="D134" s="147" t="s">
        <v>61</v>
      </c>
      <c r="E134" s="147" t="s">
        <v>57</v>
      </c>
      <c r="F134" s="147" t="s">
        <v>58</v>
      </c>
      <c r="G134" s="147" t="s">
        <v>152</v>
      </c>
      <c r="H134" s="147" t="s">
        <v>153</v>
      </c>
      <c r="I134" s="147" t="s">
        <v>154</v>
      </c>
      <c r="J134" s="148" t="s">
        <v>116</v>
      </c>
      <c r="K134" s="149" t="s">
        <v>155</v>
      </c>
      <c r="L134" s="150"/>
      <c r="M134" s="65" t="s">
        <v>1</v>
      </c>
      <c r="N134" s="66" t="s">
        <v>40</v>
      </c>
      <c r="O134" s="66" t="s">
        <v>156</v>
      </c>
      <c r="P134" s="66" t="s">
        <v>157</v>
      </c>
      <c r="Q134" s="66" t="s">
        <v>158</v>
      </c>
      <c r="R134" s="66" t="s">
        <v>159</v>
      </c>
      <c r="S134" s="66" t="s">
        <v>160</v>
      </c>
      <c r="T134" s="67" t="s">
        <v>161</v>
      </c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</row>
    <row r="135" spans="1:65" s="2" customFormat="1" ht="23" customHeight="1">
      <c r="A135" s="35"/>
      <c r="B135" s="36"/>
      <c r="C135" s="72" t="s">
        <v>113</v>
      </c>
      <c r="D135" s="35"/>
      <c r="E135" s="35"/>
      <c r="F135" s="35"/>
      <c r="G135" s="35"/>
      <c r="H135" s="35"/>
      <c r="I135" s="35"/>
      <c r="J135" s="151">
        <f>BK135</f>
        <v>0</v>
      </c>
      <c r="K135" s="35"/>
      <c r="L135" s="36"/>
      <c r="M135" s="68"/>
      <c r="N135" s="59"/>
      <c r="O135" s="69"/>
      <c r="P135" s="152">
        <f>P136+P160</f>
        <v>0</v>
      </c>
      <c r="Q135" s="69"/>
      <c r="R135" s="152">
        <f>R136+R160</f>
        <v>0.17554919999999999</v>
      </c>
      <c r="S135" s="69"/>
      <c r="T135" s="153">
        <f>T136+T160</f>
        <v>1.37913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75</v>
      </c>
      <c r="AU135" s="18" t="s">
        <v>118</v>
      </c>
      <c r="BK135" s="154">
        <f>BK136+BK160</f>
        <v>0</v>
      </c>
    </row>
    <row r="136" spans="1:65" s="12" customFormat="1" ht="26" customHeight="1">
      <c r="B136" s="155"/>
      <c r="D136" s="156" t="s">
        <v>75</v>
      </c>
      <c r="E136" s="157" t="s">
        <v>162</v>
      </c>
      <c r="F136" s="157" t="s">
        <v>163</v>
      </c>
      <c r="I136" s="158"/>
      <c r="J136" s="159">
        <f>BK136</f>
        <v>0</v>
      </c>
      <c r="L136" s="155"/>
      <c r="M136" s="160"/>
      <c r="N136" s="161"/>
      <c r="O136" s="161"/>
      <c r="P136" s="162">
        <f>P137+P143+P158</f>
        <v>0</v>
      </c>
      <c r="Q136" s="161"/>
      <c r="R136" s="162">
        <f>R137+R143+R158</f>
        <v>0.16726416</v>
      </c>
      <c r="S136" s="161"/>
      <c r="T136" s="163">
        <f>T137+T143+T158</f>
        <v>1.3425</v>
      </c>
      <c r="AR136" s="156" t="s">
        <v>84</v>
      </c>
      <c r="AT136" s="164" t="s">
        <v>75</v>
      </c>
      <c r="AU136" s="164" t="s">
        <v>76</v>
      </c>
      <c r="AY136" s="156" t="s">
        <v>164</v>
      </c>
      <c r="BK136" s="165">
        <f>BK137+BK143+BK158</f>
        <v>0</v>
      </c>
    </row>
    <row r="137" spans="1:65" s="12" customFormat="1" ht="23" customHeight="1">
      <c r="B137" s="155"/>
      <c r="D137" s="156" t="s">
        <v>75</v>
      </c>
      <c r="E137" s="166" t="s">
        <v>188</v>
      </c>
      <c r="F137" s="166" t="s">
        <v>349</v>
      </c>
      <c r="I137" s="158"/>
      <c r="J137" s="167">
        <f>BK137</f>
        <v>0</v>
      </c>
      <c r="L137" s="155"/>
      <c r="M137" s="160"/>
      <c r="N137" s="161"/>
      <c r="O137" s="161"/>
      <c r="P137" s="162">
        <f>SUM(P138:P142)</f>
        <v>0</v>
      </c>
      <c r="Q137" s="161"/>
      <c r="R137" s="162">
        <f>SUM(R138:R142)</f>
        <v>0.16667456</v>
      </c>
      <c r="S137" s="161"/>
      <c r="T137" s="163">
        <f>SUM(T138:T142)</f>
        <v>0</v>
      </c>
      <c r="AR137" s="156" t="s">
        <v>84</v>
      </c>
      <c r="AT137" s="164" t="s">
        <v>75</v>
      </c>
      <c r="AU137" s="164" t="s">
        <v>84</v>
      </c>
      <c r="AY137" s="156" t="s">
        <v>164</v>
      </c>
      <c r="BK137" s="165">
        <f>SUM(BK138:BK142)</f>
        <v>0</v>
      </c>
    </row>
    <row r="138" spans="1:65" s="2" customFormat="1" ht="16.5" customHeight="1">
      <c r="A138" s="35"/>
      <c r="B138" s="136"/>
      <c r="C138" s="168" t="s">
        <v>84</v>
      </c>
      <c r="D138" s="168" t="s">
        <v>166</v>
      </c>
      <c r="E138" s="169" t="s">
        <v>1393</v>
      </c>
      <c r="F138" s="170" t="s">
        <v>1394</v>
      </c>
      <c r="G138" s="171" t="s">
        <v>174</v>
      </c>
      <c r="H138" s="172">
        <v>3.887</v>
      </c>
      <c r="I138" s="173"/>
      <c r="J138" s="174">
        <f>ROUND(I138*H138,2)</f>
        <v>0</v>
      </c>
      <c r="K138" s="175"/>
      <c r="L138" s="36"/>
      <c r="M138" s="176" t="s">
        <v>1</v>
      </c>
      <c r="N138" s="177" t="s">
        <v>42</v>
      </c>
      <c r="O138" s="61"/>
      <c r="P138" s="178">
        <f>O138*H138</f>
        <v>0</v>
      </c>
      <c r="Q138" s="178">
        <v>3.3599999999999998E-2</v>
      </c>
      <c r="R138" s="178">
        <f>Q138*H138</f>
        <v>0.1306032</v>
      </c>
      <c r="S138" s="178">
        <v>0</v>
      </c>
      <c r="T138" s="17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0" t="s">
        <v>170</v>
      </c>
      <c r="AT138" s="180" t="s">
        <v>166</v>
      </c>
      <c r="AU138" s="180" t="s">
        <v>143</v>
      </c>
      <c r="AY138" s="18" t="s">
        <v>164</v>
      </c>
      <c r="BE138" s="101">
        <f>IF(N138="základná",J138,0)</f>
        <v>0</v>
      </c>
      <c r="BF138" s="101">
        <f>IF(N138="znížená",J138,0)</f>
        <v>0</v>
      </c>
      <c r="BG138" s="101">
        <f>IF(N138="zákl. prenesená",J138,0)</f>
        <v>0</v>
      </c>
      <c r="BH138" s="101">
        <f>IF(N138="zníž. prenesená",J138,0)</f>
        <v>0</v>
      </c>
      <c r="BI138" s="101">
        <f>IF(N138="nulová",J138,0)</f>
        <v>0</v>
      </c>
      <c r="BJ138" s="18" t="s">
        <v>143</v>
      </c>
      <c r="BK138" s="101">
        <f>ROUND(I138*H138,2)</f>
        <v>0</v>
      </c>
      <c r="BL138" s="18" t="s">
        <v>170</v>
      </c>
      <c r="BM138" s="180" t="s">
        <v>1395</v>
      </c>
    </row>
    <row r="139" spans="1:65" s="2" customFormat="1" ht="21.75" customHeight="1">
      <c r="A139" s="35"/>
      <c r="B139" s="136"/>
      <c r="C139" s="168" t="s">
        <v>143</v>
      </c>
      <c r="D139" s="168" t="s">
        <v>166</v>
      </c>
      <c r="E139" s="169" t="s">
        <v>1396</v>
      </c>
      <c r="F139" s="170" t="s">
        <v>1397</v>
      </c>
      <c r="G139" s="171" t="s">
        <v>174</v>
      </c>
      <c r="H139" s="172">
        <v>3.887</v>
      </c>
      <c r="I139" s="173"/>
      <c r="J139" s="174">
        <f>ROUND(I139*H139,2)</f>
        <v>0</v>
      </c>
      <c r="K139" s="175"/>
      <c r="L139" s="36"/>
      <c r="M139" s="176" t="s">
        <v>1</v>
      </c>
      <c r="N139" s="177" t="s">
        <v>42</v>
      </c>
      <c r="O139" s="61"/>
      <c r="P139" s="178">
        <f>O139*H139</f>
        <v>0</v>
      </c>
      <c r="Q139" s="178">
        <v>4.7200000000000002E-3</v>
      </c>
      <c r="R139" s="178">
        <f>Q139*H139</f>
        <v>1.8346640000000001E-2</v>
      </c>
      <c r="S139" s="178">
        <v>0</v>
      </c>
      <c r="T139" s="17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0" t="s">
        <v>170</v>
      </c>
      <c r="AT139" s="180" t="s">
        <v>166</v>
      </c>
      <c r="AU139" s="180" t="s">
        <v>143</v>
      </c>
      <c r="AY139" s="18" t="s">
        <v>164</v>
      </c>
      <c r="BE139" s="101">
        <f>IF(N139="základná",J139,0)</f>
        <v>0</v>
      </c>
      <c r="BF139" s="101">
        <f>IF(N139="znížená",J139,0)</f>
        <v>0</v>
      </c>
      <c r="BG139" s="101">
        <f>IF(N139="zákl. prenesená",J139,0)</f>
        <v>0</v>
      </c>
      <c r="BH139" s="101">
        <f>IF(N139="zníž. prenesená",J139,0)</f>
        <v>0</v>
      </c>
      <c r="BI139" s="101">
        <f>IF(N139="nulová",J139,0)</f>
        <v>0</v>
      </c>
      <c r="BJ139" s="18" t="s">
        <v>143</v>
      </c>
      <c r="BK139" s="101">
        <f>ROUND(I139*H139,2)</f>
        <v>0</v>
      </c>
      <c r="BL139" s="18" t="s">
        <v>170</v>
      </c>
      <c r="BM139" s="180" t="s">
        <v>1398</v>
      </c>
    </row>
    <row r="140" spans="1:65" s="2" customFormat="1" ht="21.75" customHeight="1">
      <c r="A140" s="35"/>
      <c r="B140" s="136"/>
      <c r="C140" s="168" t="s">
        <v>176</v>
      </c>
      <c r="D140" s="168" t="s">
        <v>166</v>
      </c>
      <c r="E140" s="169" t="s">
        <v>1399</v>
      </c>
      <c r="F140" s="170" t="s">
        <v>1400</v>
      </c>
      <c r="G140" s="171" t="s">
        <v>174</v>
      </c>
      <c r="H140" s="172">
        <v>3.887</v>
      </c>
      <c r="I140" s="173"/>
      <c r="J140" s="174">
        <f>ROUND(I140*H140,2)</f>
        <v>0</v>
      </c>
      <c r="K140" s="175"/>
      <c r="L140" s="36"/>
      <c r="M140" s="176" t="s">
        <v>1</v>
      </c>
      <c r="N140" s="177" t="s">
        <v>42</v>
      </c>
      <c r="O140" s="61"/>
      <c r="P140" s="178">
        <f>O140*H140</f>
        <v>0</v>
      </c>
      <c r="Q140" s="178">
        <v>4.15E-3</v>
      </c>
      <c r="R140" s="178">
        <f>Q140*H140</f>
        <v>1.6131050000000001E-2</v>
      </c>
      <c r="S140" s="178">
        <v>0</v>
      </c>
      <c r="T140" s="17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0" t="s">
        <v>170</v>
      </c>
      <c r="AT140" s="180" t="s">
        <v>166</v>
      </c>
      <c r="AU140" s="180" t="s">
        <v>143</v>
      </c>
      <c r="AY140" s="18" t="s">
        <v>164</v>
      </c>
      <c r="BE140" s="101">
        <f>IF(N140="základná",J140,0)</f>
        <v>0</v>
      </c>
      <c r="BF140" s="101">
        <f>IF(N140="znížená",J140,0)</f>
        <v>0</v>
      </c>
      <c r="BG140" s="101">
        <f>IF(N140="zákl. prenesená",J140,0)</f>
        <v>0</v>
      </c>
      <c r="BH140" s="101">
        <f>IF(N140="zníž. prenesená",J140,0)</f>
        <v>0</v>
      </c>
      <c r="BI140" s="101">
        <f>IF(N140="nulová",J140,0)</f>
        <v>0</v>
      </c>
      <c r="BJ140" s="18" t="s">
        <v>143</v>
      </c>
      <c r="BK140" s="101">
        <f>ROUND(I140*H140,2)</f>
        <v>0</v>
      </c>
      <c r="BL140" s="18" t="s">
        <v>170</v>
      </c>
      <c r="BM140" s="180" t="s">
        <v>1401</v>
      </c>
    </row>
    <row r="141" spans="1:65" s="14" customFormat="1" ht="12">
      <c r="B141" s="189"/>
      <c r="D141" s="182" t="s">
        <v>203</v>
      </c>
      <c r="E141" s="190" t="s">
        <v>1</v>
      </c>
      <c r="F141" s="191" t="s">
        <v>1402</v>
      </c>
      <c r="H141" s="192">
        <v>3.887</v>
      </c>
      <c r="I141" s="193"/>
      <c r="L141" s="189"/>
      <c r="M141" s="194"/>
      <c r="N141" s="195"/>
      <c r="O141" s="195"/>
      <c r="P141" s="195"/>
      <c r="Q141" s="195"/>
      <c r="R141" s="195"/>
      <c r="S141" s="195"/>
      <c r="T141" s="196"/>
      <c r="AT141" s="190" t="s">
        <v>203</v>
      </c>
      <c r="AU141" s="190" t="s">
        <v>143</v>
      </c>
      <c r="AV141" s="14" t="s">
        <v>143</v>
      </c>
      <c r="AW141" s="14" t="s">
        <v>30</v>
      </c>
      <c r="AX141" s="14" t="s">
        <v>84</v>
      </c>
      <c r="AY141" s="190" t="s">
        <v>164</v>
      </c>
    </row>
    <row r="142" spans="1:65" s="2" customFormat="1" ht="16.5" customHeight="1">
      <c r="A142" s="35"/>
      <c r="B142" s="136"/>
      <c r="C142" s="168" t="s">
        <v>170</v>
      </c>
      <c r="D142" s="168" t="s">
        <v>166</v>
      </c>
      <c r="E142" s="169" t="s">
        <v>1403</v>
      </c>
      <c r="F142" s="170" t="s">
        <v>1404</v>
      </c>
      <c r="G142" s="171" t="s">
        <v>174</v>
      </c>
      <c r="H142" s="172">
        <v>3.887</v>
      </c>
      <c r="I142" s="173"/>
      <c r="J142" s="174">
        <f>ROUND(I142*H142,2)</f>
        <v>0</v>
      </c>
      <c r="K142" s="175"/>
      <c r="L142" s="36"/>
      <c r="M142" s="176" t="s">
        <v>1</v>
      </c>
      <c r="N142" s="177" t="s">
        <v>42</v>
      </c>
      <c r="O142" s="61"/>
      <c r="P142" s="178">
        <f>O142*H142</f>
        <v>0</v>
      </c>
      <c r="Q142" s="178">
        <v>4.0999999999999999E-4</v>
      </c>
      <c r="R142" s="178">
        <f>Q142*H142</f>
        <v>1.5936699999999999E-3</v>
      </c>
      <c r="S142" s="178">
        <v>0</v>
      </c>
      <c r="T142" s="17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0" t="s">
        <v>170</v>
      </c>
      <c r="AT142" s="180" t="s">
        <v>166</v>
      </c>
      <c r="AU142" s="180" t="s">
        <v>143</v>
      </c>
      <c r="AY142" s="18" t="s">
        <v>164</v>
      </c>
      <c r="BE142" s="101">
        <f>IF(N142="základná",J142,0)</f>
        <v>0</v>
      </c>
      <c r="BF142" s="101">
        <f>IF(N142="znížená",J142,0)</f>
        <v>0</v>
      </c>
      <c r="BG142" s="101">
        <f>IF(N142="zákl. prenesená",J142,0)</f>
        <v>0</v>
      </c>
      <c r="BH142" s="101">
        <f>IF(N142="zníž. prenesená",J142,0)</f>
        <v>0</v>
      </c>
      <c r="BI142" s="101">
        <f>IF(N142="nulová",J142,0)</f>
        <v>0</v>
      </c>
      <c r="BJ142" s="18" t="s">
        <v>143</v>
      </c>
      <c r="BK142" s="101">
        <f>ROUND(I142*H142,2)</f>
        <v>0</v>
      </c>
      <c r="BL142" s="18" t="s">
        <v>170</v>
      </c>
      <c r="BM142" s="180" t="s">
        <v>1405</v>
      </c>
    </row>
    <row r="143" spans="1:65" s="12" customFormat="1" ht="23" customHeight="1">
      <c r="B143" s="155"/>
      <c r="D143" s="156" t="s">
        <v>75</v>
      </c>
      <c r="E143" s="166" t="s">
        <v>199</v>
      </c>
      <c r="F143" s="166" t="s">
        <v>636</v>
      </c>
      <c r="I143" s="158"/>
      <c r="J143" s="167">
        <f>BK143</f>
        <v>0</v>
      </c>
      <c r="L143" s="155"/>
      <c r="M143" s="160"/>
      <c r="N143" s="161"/>
      <c r="O143" s="161"/>
      <c r="P143" s="162">
        <f>SUM(P144:P157)</f>
        <v>0</v>
      </c>
      <c r="Q143" s="161"/>
      <c r="R143" s="162">
        <f>SUM(R144:R157)</f>
        <v>5.8960000000000002E-4</v>
      </c>
      <c r="S143" s="161"/>
      <c r="T143" s="163">
        <f>SUM(T144:T157)</f>
        <v>1.3425</v>
      </c>
      <c r="AR143" s="156" t="s">
        <v>84</v>
      </c>
      <c r="AT143" s="164" t="s">
        <v>75</v>
      </c>
      <c r="AU143" s="164" t="s">
        <v>84</v>
      </c>
      <c r="AY143" s="156" t="s">
        <v>164</v>
      </c>
      <c r="BK143" s="165">
        <f>SUM(BK144:BK157)</f>
        <v>0</v>
      </c>
    </row>
    <row r="144" spans="1:65" s="2" customFormat="1" ht="21.75" customHeight="1">
      <c r="A144" s="35"/>
      <c r="B144" s="136"/>
      <c r="C144" s="168" t="s">
        <v>183</v>
      </c>
      <c r="D144" s="168" t="s">
        <v>166</v>
      </c>
      <c r="E144" s="169" t="s">
        <v>1406</v>
      </c>
      <c r="F144" s="170" t="s">
        <v>1407</v>
      </c>
      <c r="G144" s="171" t="s">
        <v>186</v>
      </c>
      <c r="H144" s="172">
        <v>0.71599999999999997</v>
      </c>
      <c r="I144" s="173"/>
      <c r="J144" s="174">
        <f>ROUND(I144*H144,2)</f>
        <v>0</v>
      </c>
      <c r="K144" s="175"/>
      <c r="L144" s="36"/>
      <c r="M144" s="176" t="s">
        <v>1</v>
      </c>
      <c r="N144" s="177" t="s">
        <v>42</v>
      </c>
      <c r="O144" s="61"/>
      <c r="P144" s="178">
        <f>O144*H144</f>
        <v>0</v>
      </c>
      <c r="Q144" s="178">
        <v>0</v>
      </c>
      <c r="R144" s="178">
        <f>Q144*H144</f>
        <v>0</v>
      </c>
      <c r="S144" s="178">
        <v>1.875</v>
      </c>
      <c r="T144" s="179">
        <f>S144*H144</f>
        <v>1.3425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0" t="s">
        <v>170</v>
      </c>
      <c r="AT144" s="180" t="s">
        <v>166</v>
      </c>
      <c r="AU144" s="180" t="s">
        <v>143</v>
      </c>
      <c r="AY144" s="18" t="s">
        <v>164</v>
      </c>
      <c r="BE144" s="101">
        <f>IF(N144="základná",J144,0)</f>
        <v>0</v>
      </c>
      <c r="BF144" s="101">
        <f>IF(N144="znížená",J144,0)</f>
        <v>0</v>
      </c>
      <c r="BG144" s="101">
        <f>IF(N144="zákl. prenesená",J144,0)</f>
        <v>0</v>
      </c>
      <c r="BH144" s="101">
        <f>IF(N144="zníž. prenesená",J144,0)</f>
        <v>0</v>
      </c>
      <c r="BI144" s="101">
        <f>IF(N144="nulová",J144,0)</f>
        <v>0</v>
      </c>
      <c r="BJ144" s="18" t="s">
        <v>143</v>
      </c>
      <c r="BK144" s="101">
        <f>ROUND(I144*H144,2)</f>
        <v>0</v>
      </c>
      <c r="BL144" s="18" t="s">
        <v>170</v>
      </c>
      <c r="BM144" s="180" t="s">
        <v>1408</v>
      </c>
    </row>
    <row r="145" spans="1:65" s="13" customFormat="1" ht="12">
      <c r="B145" s="181"/>
      <c r="D145" s="182" t="s">
        <v>203</v>
      </c>
      <c r="E145" s="183" t="s">
        <v>1</v>
      </c>
      <c r="F145" s="184" t="s">
        <v>1409</v>
      </c>
      <c r="H145" s="183" t="s">
        <v>1</v>
      </c>
      <c r="I145" s="185"/>
      <c r="L145" s="181"/>
      <c r="M145" s="186"/>
      <c r="N145" s="187"/>
      <c r="O145" s="187"/>
      <c r="P145" s="187"/>
      <c r="Q145" s="187"/>
      <c r="R145" s="187"/>
      <c r="S145" s="187"/>
      <c r="T145" s="188"/>
      <c r="AT145" s="183" t="s">
        <v>203</v>
      </c>
      <c r="AU145" s="183" t="s">
        <v>143</v>
      </c>
      <c r="AV145" s="13" t="s">
        <v>84</v>
      </c>
      <c r="AW145" s="13" t="s">
        <v>30</v>
      </c>
      <c r="AX145" s="13" t="s">
        <v>76</v>
      </c>
      <c r="AY145" s="183" t="s">
        <v>164</v>
      </c>
    </row>
    <row r="146" spans="1:65" s="14" customFormat="1" ht="12">
      <c r="B146" s="189"/>
      <c r="D146" s="182" t="s">
        <v>203</v>
      </c>
      <c r="E146" s="190" t="s">
        <v>1</v>
      </c>
      <c r="F146" s="191" t="s">
        <v>1410</v>
      </c>
      <c r="H146" s="192">
        <v>0.71599999999999997</v>
      </c>
      <c r="I146" s="193"/>
      <c r="L146" s="189"/>
      <c r="M146" s="194"/>
      <c r="N146" s="195"/>
      <c r="O146" s="195"/>
      <c r="P146" s="195"/>
      <c r="Q146" s="195"/>
      <c r="R146" s="195"/>
      <c r="S146" s="195"/>
      <c r="T146" s="196"/>
      <c r="AT146" s="190" t="s">
        <v>203</v>
      </c>
      <c r="AU146" s="190" t="s">
        <v>143</v>
      </c>
      <c r="AV146" s="14" t="s">
        <v>143</v>
      </c>
      <c r="AW146" s="14" t="s">
        <v>30</v>
      </c>
      <c r="AX146" s="14" t="s">
        <v>76</v>
      </c>
      <c r="AY146" s="190" t="s">
        <v>164</v>
      </c>
    </row>
    <row r="147" spans="1:65" s="15" customFormat="1" ht="12">
      <c r="B147" s="197"/>
      <c r="D147" s="182" t="s">
        <v>203</v>
      </c>
      <c r="E147" s="198" t="s">
        <v>1</v>
      </c>
      <c r="F147" s="199" t="s">
        <v>206</v>
      </c>
      <c r="H147" s="200">
        <v>0.71599999999999997</v>
      </c>
      <c r="I147" s="201"/>
      <c r="L147" s="197"/>
      <c r="M147" s="202"/>
      <c r="N147" s="203"/>
      <c r="O147" s="203"/>
      <c r="P147" s="203"/>
      <c r="Q147" s="203"/>
      <c r="R147" s="203"/>
      <c r="S147" s="203"/>
      <c r="T147" s="204"/>
      <c r="AT147" s="198" t="s">
        <v>203</v>
      </c>
      <c r="AU147" s="198" t="s">
        <v>143</v>
      </c>
      <c r="AV147" s="15" t="s">
        <v>170</v>
      </c>
      <c r="AW147" s="15" t="s">
        <v>30</v>
      </c>
      <c r="AX147" s="15" t="s">
        <v>84</v>
      </c>
      <c r="AY147" s="198" t="s">
        <v>164</v>
      </c>
    </row>
    <row r="148" spans="1:65" s="2" customFormat="1" ht="21.75" customHeight="1">
      <c r="A148" s="35"/>
      <c r="B148" s="136"/>
      <c r="C148" s="168" t="s">
        <v>188</v>
      </c>
      <c r="D148" s="168" t="s">
        <v>166</v>
      </c>
      <c r="E148" s="169" t="s">
        <v>1411</v>
      </c>
      <c r="F148" s="170" t="s">
        <v>1412</v>
      </c>
      <c r="G148" s="171" t="s">
        <v>640</v>
      </c>
      <c r="H148" s="172">
        <v>7.37</v>
      </c>
      <c r="I148" s="173"/>
      <c r="J148" s="174">
        <f>ROUND(I148*H148,2)</f>
        <v>0</v>
      </c>
      <c r="K148" s="175"/>
      <c r="L148" s="36"/>
      <c r="M148" s="176" t="s">
        <v>1</v>
      </c>
      <c r="N148" s="177" t="s">
        <v>42</v>
      </c>
      <c r="O148" s="61"/>
      <c r="P148" s="178">
        <f>O148*H148</f>
        <v>0</v>
      </c>
      <c r="Q148" s="178">
        <v>8.0000000000000007E-5</v>
      </c>
      <c r="R148" s="178">
        <f>Q148*H148</f>
        <v>5.8960000000000002E-4</v>
      </c>
      <c r="S148" s="178">
        <v>0</v>
      </c>
      <c r="T148" s="17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0" t="s">
        <v>170</v>
      </c>
      <c r="AT148" s="180" t="s">
        <v>166</v>
      </c>
      <c r="AU148" s="180" t="s">
        <v>143</v>
      </c>
      <c r="AY148" s="18" t="s">
        <v>164</v>
      </c>
      <c r="BE148" s="101">
        <f>IF(N148="základná",J148,0)</f>
        <v>0</v>
      </c>
      <c r="BF148" s="101">
        <f>IF(N148="znížená",J148,0)</f>
        <v>0</v>
      </c>
      <c r="BG148" s="101">
        <f>IF(N148="zákl. prenesená",J148,0)</f>
        <v>0</v>
      </c>
      <c r="BH148" s="101">
        <f>IF(N148="zníž. prenesená",J148,0)</f>
        <v>0</v>
      </c>
      <c r="BI148" s="101">
        <f>IF(N148="nulová",J148,0)</f>
        <v>0</v>
      </c>
      <c r="BJ148" s="18" t="s">
        <v>143</v>
      </c>
      <c r="BK148" s="101">
        <f>ROUND(I148*H148,2)</f>
        <v>0</v>
      </c>
      <c r="BL148" s="18" t="s">
        <v>170</v>
      </c>
      <c r="BM148" s="180" t="s">
        <v>1413</v>
      </c>
    </row>
    <row r="149" spans="1:65" s="13" customFormat="1" ht="12">
      <c r="B149" s="181"/>
      <c r="D149" s="182" t="s">
        <v>203</v>
      </c>
      <c r="E149" s="183" t="s">
        <v>1</v>
      </c>
      <c r="F149" s="184" t="s">
        <v>1409</v>
      </c>
      <c r="H149" s="183" t="s">
        <v>1</v>
      </c>
      <c r="I149" s="185"/>
      <c r="L149" s="181"/>
      <c r="M149" s="186"/>
      <c r="N149" s="187"/>
      <c r="O149" s="187"/>
      <c r="P149" s="187"/>
      <c r="Q149" s="187"/>
      <c r="R149" s="187"/>
      <c r="S149" s="187"/>
      <c r="T149" s="188"/>
      <c r="AT149" s="183" t="s">
        <v>203</v>
      </c>
      <c r="AU149" s="183" t="s">
        <v>143</v>
      </c>
      <c r="AV149" s="13" t="s">
        <v>84</v>
      </c>
      <c r="AW149" s="13" t="s">
        <v>30</v>
      </c>
      <c r="AX149" s="13" t="s">
        <v>76</v>
      </c>
      <c r="AY149" s="183" t="s">
        <v>164</v>
      </c>
    </row>
    <row r="150" spans="1:65" s="14" customFormat="1" ht="12">
      <c r="B150" s="189"/>
      <c r="D150" s="182" t="s">
        <v>203</v>
      </c>
      <c r="E150" s="190" t="s">
        <v>1</v>
      </c>
      <c r="F150" s="191" t="s">
        <v>1414</v>
      </c>
      <c r="H150" s="192">
        <v>7.37</v>
      </c>
      <c r="I150" s="193"/>
      <c r="L150" s="189"/>
      <c r="M150" s="194"/>
      <c r="N150" s="195"/>
      <c r="O150" s="195"/>
      <c r="P150" s="195"/>
      <c r="Q150" s="195"/>
      <c r="R150" s="195"/>
      <c r="S150" s="195"/>
      <c r="T150" s="196"/>
      <c r="AT150" s="190" t="s">
        <v>203</v>
      </c>
      <c r="AU150" s="190" t="s">
        <v>143</v>
      </c>
      <c r="AV150" s="14" t="s">
        <v>143</v>
      </c>
      <c r="AW150" s="14" t="s">
        <v>30</v>
      </c>
      <c r="AX150" s="14" t="s">
        <v>76</v>
      </c>
      <c r="AY150" s="190" t="s">
        <v>164</v>
      </c>
    </row>
    <row r="151" spans="1:65" s="15" customFormat="1" ht="12">
      <c r="B151" s="197"/>
      <c r="D151" s="182" t="s">
        <v>203</v>
      </c>
      <c r="E151" s="198" t="s">
        <v>1</v>
      </c>
      <c r="F151" s="199" t="s">
        <v>206</v>
      </c>
      <c r="H151" s="200">
        <v>7.37</v>
      </c>
      <c r="I151" s="201"/>
      <c r="L151" s="197"/>
      <c r="M151" s="202"/>
      <c r="N151" s="203"/>
      <c r="O151" s="203"/>
      <c r="P151" s="203"/>
      <c r="Q151" s="203"/>
      <c r="R151" s="203"/>
      <c r="S151" s="203"/>
      <c r="T151" s="204"/>
      <c r="AT151" s="198" t="s">
        <v>203</v>
      </c>
      <c r="AU151" s="198" t="s">
        <v>143</v>
      </c>
      <c r="AV151" s="15" t="s">
        <v>170</v>
      </c>
      <c r="AW151" s="15" t="s">
        <v>30</v>
      </c>
      <c r="AX151" s="15" t="s">
        <v>84</v>
      </c>
      <c r="AY151" s="198" t="s">
        <v>164</v>
      </c>
    </row>
    <row r="152" spans="1:65" s="2" customFormat="1" ht="21.75" customHeight="1">
      <c r="A152" s="35"/>
      <c r="B152" s="136"/>
      <c r="C152" s="168" t="s">
        <v>191</v>
      </c>
      <c r="D152" s="168" t="s">
        <v>166</v>
      </c>
      <c r="E152" s="169" t="s">
        <v>730</v>
      </c>
      <c r="F152" s="170" t="s">
        <v>731</v>
      </c>
      <c r="G152" s="171" t="s">
        <v>211</v>
      </c>
      <c r="H152" s="172">
        <v>1.379</v>
      </c>
      <c r="I152" s="173"/>
      <c r="J152" s="174">
        <f>ROUND(I152*H152,2)</f>
        <v>0</v>
      </c>
      <c r="K152" s="175"/>
      <c r="L152" s="36"/>
      <c r="M152" s="176" t="s">
        <v>1</v>
      </c>
      <c r="N152" s="177" t="s">
        <v>42</v>
      </c>
      <c r="O152" s="61"/>
      <c r="P152" s="178">
        <f>O152*H152</f>
        <v>0</v>
      </c>
      <c r="Q152" s="178">
        <v>0</v>
      </c>
      <c r="R152" s="178">
        <f>Q152*H152</f>
        <v>0</v>
      </c>
      <c r="S152" s="178">
        <v>0</v>
      </c>
      <c r="T152" s="17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0" t="s">
        <v>170</v>
      </c>
      <c r="AT152" s="180" t="s">
        <v>166</v>
      </c>
      <c r="AU152" s="180" t="s">
        <v>143</v>
      </c>
      <c r="AY152" s="18" t="s">
        <v>164</v>
      </c>
      <c r="BE152" s="101">
        <f>IF(N152="základná",J152,0)</f>
        <v>0</v>
      </c>
      <c r="BF152" s="101">
        <f>IF(N152="znížená",J152,0)</f>
        <v>0</v>
      </c>
      <c r="BG152" s="101">
        <f>IF(N152="zákl. prenesená",J152,0)</f>
        <v>0</v>
      </c>
      <c r="BH152" s="101">
        <f>IF(N152="zníž. prenesená",J152,0)</f>
        <v>0</v>
      </c>
      <c r="BI152" s="101">
        <f>IF(N152="nulová",J152,0)</f>
        <v>0</v>
      </c>
      <c r="BJ152" s="18" t="s">
        <v>143</v>
      </c>
      <c r="BK152" s="101">
        <f>ROUND(I152*H152,2)</f>
        <v>0</v>
      </c>
      <c r="BL152" s="18" t="s">
        <v>170</v>
      </c>
      <c r="BM152" s="180" t="s">
        <v>1415</v>
      </c>
    </row>
    <row r="153" spans="1:65" s="2" customFormat="1" ht="33" customHeight="1">
      <c r="A153" s="35"/>
      <c r="B153" s="136"/>
      <c r="C153" s="168" t="s">
        <v>195</v>
      </c>
      <c r="D153" s="168" t="s">
        <v>166</v>
      </c>
      <c r="E153" s="169" t="s">
        <v>734</v>
      </c>
      <c r="F153" s="170" t="s">
        <v>735</v>
      </c>
      <c r="G153" s="171" t="s">
        <v>211</v>
      </c>
      <c r="H153" s="172">
        <v>5.516</v>
      </c>
      <c r="I153" s="173"/>
      <c r="J153" s="174">
        <f>ROUND(I153*H153,2)</f>
        <v>0</v>
      </c>
      <c r="K153" s="175"/>
      <c r="L153" s="36"/>
      <c r="M153" s="176" t="s">
        <v>1</v>
      </c>
      <c r="N153" s="177" t="s">
        <v>42</v>
      </c>
      <c r="O153" s="61"/>
      <c r="P153" s="178">
        <f>O153*H153</f>
        <v>0</v>
      </c>
      <c r="Q153" s="178">
        <v>0</v>
      </c>
      <c r="R153" s="178">
        <f>Q153*H153</f>
        <v>0</v>
      </c>
      <c r="S153" s="178">
        <v>0</v>
      </c>
      <c r="T153" s="17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170</v>
      </c>
      <c r="AT153" s="180" t="s">
        <v>166</v>
      </c>
      <c r="AU153" s="180" t="s">
        <v>143</v>
      </c>
      <c r="AY153" s="18" t="s">
        <v>164</v>
      </c>
      <c r="BE153" s="101">
        <f>IF(N153="základná",J153,0)</f>
        <v>0</v>
      </c>
      <c r="BF153" s="101">
        <f>IF(N153="znížená",J153,0)</f>
        <v>0</v>
      </c>
      <c r="BG153" s="101">
        <f>IF(N153="zákl. prenesená",J153,0)</f>
        <v>0</v>
      </c>
      <c r="BH153" s="101">
        <f>IF(N153="zníž. prenesená",J153,0)</f>
        <v>0</v>
      </c>
      <c r="BI153" s="101">
        <f>IF(N153="nulová",J153,0)</f>
        <v>0</v>
      </c>
      <c r="BJ153" s="18" t="s">
        <v>143</v>
      </c>
      <c r="BK153" s="101">
        <f>ROUND(I153*H153,2)</f>
        <v>0</v>
      </c>
      <c r="BL153" s="18" t="s">
        <v>170</v>
      </c>
      <c r="BM153" s="180" t="s">
        <v>1416</v>
      </c>
    </row>
    <row r="154" spans="1:65" s="14" customFormat="1" ht="12">
      <c r="B154" s="189"/>
      <c r="D154" s="182" t="s">
        <v>203</v>
      </c>
      <c r="F154" s="191" t="s">
        <v>1417</v>
      </c>
      <c r="H154" s="192">
        <v>5.516</v>
      </c>
      <c r="I154" s="193"/>
      <c r="L154" s="189"/>
      <c r="M154" s="194"/>
      <c r="N154" s="195"/>
      <c r="O154" s="195"/>
      <c r="P154" s="195"/>
      <c r="Q154" s="195"/>
      <c r="R154" s="195"/>
      <c r="S154" s="195"/>
      <c r="T154" s="196"/>
      <c r="AT154" s="190" t="s">
        <v>203</v>
      </c>
      <c r="AU154" s="190" t="s">
        <v>143</v>
      </c>
      <c r="AV154" s="14" t="s">
        <v>143</v>
      </c>
      <c r="AW154" s="14" t="s">
        <v>3</v>
      </c>
      <c r="AX154" s="14" t="s">
        <v>84</v>
      </c>
      <c r="AY154" s="190" t="s">
        <v>164</v>
      </c>
    </row>
    <row r="155" spans="1:65" s="2" customFormat="1" ht="21.75" customHeight="1">
      <c r="A155" s="35"/>
      <c r="B155" s="136"/>
      <c r="C155" s="168" t="s">
        <v>199</v>
      </c>
      <c r="D155" s="168" t="s">
        <v>166</v>
      </c>
      <c r="E155" s="169" t="s">
        <v>739</v>
      </c>
      <c r="F155" s="170" t="s">
        <v>740</v>
      </c>
      <c r="G155" s="171" t="s">
        <v>211</v>
      </c>
      <c r="H155" s="172">
        <v>1.379</v>
      </c>
      <c r="I155" s="173"/>
      <c r="J155" s="174">
        <f>ROUND(I155*H155,2)</f>
        <v>0</v>
      </c>
      <c r="K155" s="175"/>
      <c r="L155" s="36"/>
      <c r="M155" s="176" t="s">
        <v>1</v>
      </c>
      <c r="N155" s="177" t="s">
        <v>42</v>
      </c>
      <c r="O155" s="61"/>
      <c r="P155" s="178">
        <f>O155*H155</f>
        <v>0</v>
      </c>
      <c r="Q155" s="178">
        <v>0</v>
      </c>
      <c r="R155" s="178">
        <f>Q155*H155</f>
        <v>0</v>
      </c>
      <c r="S155" s="178">
        <v>0</v>
      </c>
      <c r="T155" s="17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0" t="s">
        <v>170</v>
      </c>
      <c r="AT155" s="180" t="s">
        <v>166</v>
      </c>
      <c r="AU155" s="180" t="s">
        <v>143</v>
      </c>
      <c r="AY155" s="18" t="s">
        <v>164</v>
      </c>
      <c r="BE155" s="101">
        <f>IF(N155="základná",J155,0)</f>
        <v>0</v>
      </c>
      <c r="BF155" s="101">
        <f>IF(N155="znížená",J155,0)</f>
        <v>0</v>
      </c>
      <c r="BG155" s="101">
        <f>IF(N155="zákl. prenesená",J155,0)</f>
        <v>0</v>
      </c>
      <c r="BH155" s="101">
        <f>IF(N155="zníž. prenesená",J155,0)</f>
        <v>0</v>
      </c>
      <c r="BI155" s="101">
        <f>IF(N155="nulová",J155,0)</f>
        <v>0</v>
      </c>
      <c r="BJ155" s="18" t="s">
        <v>143</v>
      </c>
      <c r="BK155" s="101">
        <f>ROUND(I155*H155,2)</f>
        <v>0</v>
      </c>
      <c r="BL155" s="18" t="s">
        <v>170</v>
      </c>
      <c r="BM155" s="180" t="s">
        <v>1418</v>
      </c>
    </row>
    <row r="156" spans="1:65" s="2" customFormat="1" ht="21.75" customHeight="1">
      <c r="A156" s="35"/>
      <c r="B156" s="136"/>
      <c r="C156" s="168" t="s">
        <v>207</v>
      </c>
      <c r="D156" s="168" t="s">
        <v>166</v>
      </c>
      <c r="E156" s="169" t="s">
        <v>752</v>
      </c>
      <c r="F156" s="170" t="s">
        <v>753</v>
      </c>
      <c r="G156" s="171" t="s">
        <v>211</v>
      </c>
      <c r="H156" s="172">
        <v>1.379</v>
      </c>
      <c r="I156" s="173"/>
      <c r="J156" s="174">
        <f>ROUND(I156*H156,2)</f>
        <v>0</v>
      </c>
      <c r="K156" s="175"/>
      <c r="L156" s="36"/>
      <c r="M156" s="176" t="s">
        <v>1</v>
      </c>
      <c r="N156" s="177" t="s">
        <v>42</v>
      </c>
      <c r="O156" s="61"/>
      <c r="P156" s="178">
        <f>O156*H156</f>
        <v>0</v>
      </c>
      <c r="Q156" s="178">
        <v>0</v>
      </c>
      <c r="R156" s="178">
        <f>Q156*H156</f>
        <v>0</v>
      </c>
      <c r="S156" s="178">
        <v>0</v>
      </c>
      <c r="T156" s="17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0" t="s">
        <v>170</v>
      </c>
      <c r="AT156" s="180" t="s">
        <v>166</v>
      </c>
      <c r="AU156" s="180" t="s">
        <v>143</v>
      </c>
      <c r="AY156" s="18" t="s">
        <v>164</v>
      </c>
      <c r="BE156" s="101">
        <f>IF(N156="základná",J156,0)</f>
        <v>0</v>
      </c>
      <c r="BF156" s="101">
        <f>IF(N156="znížená",J156,0)</f>
        <v>0</v>
      </c>
      <c r="BG156" s="101">
        <f>IF(N156="zákl. prenesená",J156,0)</f>
        <v>0</v>
      </c>
      <c r="BH156" s="101">
        <f>IF(N156="zníž. prenesená",J156,0)</f>
        <v>0</v>
      </c>
      <c r="BI156" s="101">
        <f>IF(N156="nulová",J156,0)</f>
        <v>0</v>
      </c>
      <c r="BJ156" s="18" t="s">
        <v>143</v>
      </c>
      <c r="BK156" s="101">
        <f>ROUND(I156*H156,2)</f>
        <v>0</v>
      </c>
      <c r="BL156" s="18" t="s">
        <v>170</v>
      </c>
      <c r="BM156" s="180" t="s">
        <v>1419</v>
      </c>
    </row>
    <row r="157" spans="1:65" s="2" customFormat="1" ht="21.75" customHeight="1">
      <c r="A157" s="35"/>
      <c r="B157" s="136"/>
      <c r="C157" s="168" t="s">
        <v>215</v>
      </c>
      <c r="D157" s="168" t="s">
        <v>166</v>
      </c>
      <c r="E157" s="169" t="s">
        <v>757</v>
      </c>
      <c r="F157" s="170" t="s">
        <v>758</v>
      </c>
      <c r="G157" s="171" t="s">
        <v>211</v>
      </c>
      <c r="H157" s="172">
        <v>1.379</v>
      </c>
      <c r="I157" s="173"/>
      <c r="J157" s="174">
        <f>ROUND(I157*H157,2)</f>
        <v>0</v>
      </c>
      <c r="K157" s="175"/>
      <c r="L157" s="36"/>
      <c r="M157" s="176" t="s">
        <v>1</v>
      </c>
      <c r="N157" s="177" t="s">
        <v>42</v>
      </c>
      <c r="O157" s="61"/>
      <c r="P157" s="178">
        <f>O157*H157</f>
        <v>0</v>
      </c>
      <c r="Q157" s="178">
        <v>0</v>
      </c>
      <c r="R157" s="178">
        <f>Q157*H157</f>
        <v>0</v>
      </c>
      <c r="S157" s="178">
        <v>0</v>
      </c>
      <c r="T157" s="17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0" t="s">
        <v>170</v>
      </c>
      <c r="AT157" s="180" t="s">
        <v>166</v>
      </c>
      <c r="AU157" s="180" t="s">
        <v>143</v>
      </c>
      <c r="AY157" s="18" t="s">
        <v>164</v>
      </c>
      <c r="BE157" s="101">
        <f>IF(N157="základná",J157,0)</f>
        <v>0</v>
      </c>
      <c r="BF157" s="101">
        <f>IF(N157="znížená",J157,0)</f>
        <v>0</v>
      </c>
      <c r="BG157" s="101">
        <f>IF(N157="zákl. prenesená",J157,0)</f>
        <v>0</v>
      </c>
      <c r="BH157" s="101">
        <f>IF(N157="zníž. prenesená",J157,0)</f>
        <v>0</v>
      </c>
      <c r="BI157" s="101">
        <f>IF(N157="nulová",J157,0)</f>
        <v>0</v>
      </c>
      <c r="BJ157" s="18" t="s">
        <v>143</v>
      </c>
      <c r="BK157" s="101">
        <f>ROUND(I157*H157,2)</f>
        <v>0</v>
      </c>
      <c r="BL157" s="18" t="s">
        <v>170</v>
      </c>
      <c r="BM157" s="180" t="s">
        <v>1420</v>
      </c>
    </row>
    <row r="158" spans="1:65" s="12" customFormat="1" ht="23" customHeight="1">
      <c r="B158" s="155"/>
      <c r="D158" s="156" t="s">
        <v>75</v>
      </c>
      <c r="E158" s="166" t="s">
        <v>544</v>
      </c>
      <c r="F158" s="166" t="s">
        <v>967</v>
      </c>
      <c r="I158" s="158"/>
      <c r="J158" s="167">
        <f>BK158</f>
        <v>0</v>
      </c>
      <c r="L158" s="155"/>
      <c r="M158" s="160"/>
      <c r="N158" s="161"/>
      <c r="O158" s="161"/>
      <c r="P158" s="162">
        <f>P159</f>
        <v>0</v>
      </c>
      <c r="Q158" s="161"/>
      <c r="R158" s="162">
        <f>R159</f>
        <v>0</v>
      </c>
      <c r="S158" s="161"/>
      <c r="T158" s="163">
        <f>T159</f>
        <v>0</v>
      </c>
      <c r="AR158" s="156" t="s">
        <v>84</v>
      </c>
      <c r="AT158" s="164" t="s">
        <v>75</v>
      </c>
      <c r="AU158" s="164" t="s">
        <v>84</v>
      </c>
      <c r="AY158" s="156" t="s">
        <v>164</v>
      </c>
      <c r="BK158" s="165">
        <f>BK159</f>
        <v>0</v>
      </c>
    </row>
    <row r="159" spans="1:65" s="2" customFormat="1" ht="21.75" customHeight="1">
      <c r="A159" s="35"/>
      <c r="B159" s="136"/>
      <c r="C159" s="168" t="s">
        <v>219</v>
      </c>
      <c r="D159" s="168" t="s">
        <v>166</v>
      </c>
      <c r="E159" s="169" t="s">
        <v>1363</v>
      </c>
      <c r="F159" s="170" t="s">
        <v>1364</v>
      </c>
      <c r="G159" s="171" t="s">
        <v>211</v>
      </c>
      <c r="H159" s="172">
        <v>0.16700000000000001</v>
      </c>
      <c r="I159" s="173"/>
      <c r="J159" s="174">
        <f>ROUND(I159*H159,2)</f>
        <v>0</v>
      </c>
      <c r="K159" s="175"/>
      <c r="L159" s="36"/>
      <c r="M159" s="176" t="s">
        <v>1</v>
      </c>
      <c r="N159" s="177" t="s">
        <v>42</v>
      </c>
      <c r="O159" s="61"/>
      <c r="P159" s="178">
        <f>O159*H159</f>
        <v>0</v>
      </c>
      <c r="Q159" s="178">
        <v>0</v>
      </c>
      <c r="R159" s="178">
        <f>Q159*H159</f>
        <v>0</v>
      </c>
      <c r="S159" s="178">
        <v>0</v>
      </c>
      <c r="T159" s="17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0" t="s">
        <v>170</v>
      </c>
      <c r="AT159" s="180" t="s">
        <v>166</v>
      </c>
      <c r="AU159" s="180" t="s">
        <v>143</v>
      </c>
      <c r="AY159" s="18" t="s">
        <v>164</v>
      </c>
      <c r="BE159" s="101">
        <f>IF(N159="základná",J159,0)</f>
        <v>0</v>
      </c>
      <c r="BF159" s="101">
        <f>IF(N159="znížená",J159,0)</f>
        <v>0</v>
      </c>
      <c r="BG159" s="101">
        <f>IF(N159="zákl. prenesená",J159,0)</f>
        <v>0</v>
      </c>
      <c r="BH159" s="101">
        <f>IF(N159="zníž. prenesená",J159,0)</f>
        <v>0</v>
      </c>
      <c r="BI159" s="101">
        <f>IF(N159="nulová",J159,0)</f>
        <v>0</v>
      </c>
      <c r="BJ159" s="18" t="s">
        <v>143</v>
      </c>
      <c r="BK159" s="101">
        <f>ROUND(I159*H159,2)</f>
        <v>0</v>
      </c>
      <c r="BL159" s="18" t="s">
        <v>170</v>
      </c>
      <c r="BM159" s="180" t="s">
        <v>1421</v>
      </c>
    </row>
    <row r="160" spans="1:65" s="12" customFormat="1" ht="26" customHeight="1">
      <c r="B160" s="155"/>
      <c r="D160" s="156" t="s">
        <v>75</v>
      </c>
      <c r="E160" s="157" t="s">
        <v>976</v>
      </c>
      <c r="F160" s="157" t="s">
        <v>977</v>
      </c>
      <c r="I160" s="158"/>
      <c r="J160" s="159">
        <f>BK160</f>
        <v>0</v>
      </c>
      <c r="L160" s="155"/>
      <c r="M160" s="160"/>
      <c r="N160" s="161"/>
      <c r="O160" s="161"/>
      <c r="P160" s="162">
        <f>P161+P164+P169</f>
        <v>0</v>
      </c>
      <c r="Q160" s="161"/>
      <c r="R160" s="162">
        <f>R161+R164+R169</f>
        <v>8.2850399999999987E-3</v>
      </c>
      <c r="S160" s="161"/>
      <c r="T160" s="163">
        <f>T161+T164+T169</f>
        <v>3.6630000000000003E-2</v>
      </c>
      <c r="AR160" s="156" t="s">
        <v>143</v>
      </c>
      <c r="AT160" s="164" t="s">
        <v>75</v>
      </c>
      <c r="AU160" s="164" t="s">
        <v>76</v>
      </c>
      <c r="AY160" s="156" t="s">
        <v>164</v>
      </c>
      <c r="BK160" s="165">
        <f>BK161+BK164+BK169</f>
        <v>0</v>
      </c>
    </row>
    <row r="161" spans="1:65" s="12" customFormat="1" ht="23" customHeight="1">
      <c r="B161" s="155"/>
      <c r="D161" s="156" t="s">
        <v>75</v>
      </c>
      <c r="E161" s="166" t="s">
        <v>1422</v>
      </c>
      <c r="F161" s="166" t="s">
        <v>1423</v>
      </c>
      <c r="I161" s="158"/>
      <c r="J161" s="167">
        <f>BK161</f>
        <v>0</v>
      </c>
      <c r="L161" s="155"/>
      <c r="M161" s="160"/>
      <c r="N161" s="161"/>
      <c r="O161" s="161"/>
      <c r="P161" s="162">
        <f>SUM(P162:P163)</f>
        <v>0</v>
      </c>
      <c r="Q161" s="161"/>
      <c r="R161" s="162">
        <f>SUM(R162:R163)</f>
        <v>3.2400000000000003E-3</v>
      </c>
      <c r="S161" s="161"/>
      <c r="T161" s="163">
        <f>SUM(T162:T163)</f>
        <v>0</v>
      </c>
      <c r="AR161" s="156" t="s">
        <v>143</v>
      </c>
      <c r="AT161" s="164" t="s">
        <v>75</v>
      </c>
      <c r="AU161" s="164" t="s">
        <v>84</v>
      </c>
      <c r="AY161" s="156" t="s">
        <v>164</v>
      </c>
      <c r="BK161" s="165">
        <f>SUM(BK162:BK163)</f>
        <v>0</v>
      </c>
    </row>
    <row r="162" spans="1:65" s="2" customFormat="1" ht="44.25" customHeight="1">
      <c r="A162" s="35"/>
      <c r="B162" s="136"/>
      <c r="C162" s="168" t="s">
        <v>223</v>
      </c>
      <c r="D162" s="168" t="s">
        <v>166</v>
      </c>
      <c r="E162" s="169" t="s">
        <v>1424</v>
      </c>
      <c r="F162" s="170" t="s">
        <v>1425</v>
      </c>
      <c r="G162" s="171" t="s">
        <v>640</v>
      </c>
      <c r="H162" s="172">
        <v>36</v>
      </c>
      <c r="I162" s="173"/>
      <c r="J162" s="174">
        <f>ROUND(I162*H162,2)</f>
        <v>0</v>
      </c>
      <c r="K162" s="175"/>
      <c r="L162" s="36"/>
      <c r="M162" s="176" t="s">
        <v>1</v>
      </c>
      <c r="N162" s="177" t="s">
        <v>42</v>
      </c>
      <c r="O162" s="61"/>
      <c r="P162" s="178">
        <f>O162*H162</f>
        <v>0</v>
      </c>
      <c r="Q162" s="178">
        <v>9.0000000000000006E-5</v>
      </c>
      <c r="R162" s="178">
        <f>Q162*H162</f>
        <v>3.2400000000000003E-3</v>
      </c>
      <c r="S162" s="178">
        <v>0</v>
      </c>
      <c r="T162" s="17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0" t="s">
        <v>234</v>
      </c>
      <c r="AT162" s="180" t="s">
        <v>166</v>
      </c>
      <c r="AU162" s="180" t="s">
        <v>143</v>
      </c>
      <c r="AY162" s="18" t="s">
        <v>164</v>
      </c>
      <c r="BE162" s="101">
        <f>IF(N162="základná",J162,0)</f>
        <v>0</v>
      </c>
      <c r="BF162" s="101">
        <f>IF(N162="znížená",J162,0)</f>
        <v>0</v>
      </c>
      <c r="BG162" s="101">
        <f>IF(N162="zákl. prenesená",J162,0)</f>
        <v>0</v>
      </c>
      <c r="BH162" s="101">
        <f>IF(N162="zníž. prenesená",J162,0)</f>
        <v>0</v>
      </c>
      <c r="BI162" s="101">
        <f>IF(N162="nulová",J162,0)</f>
        <v>0</v>
      </c>
      <c r="BJ162" s="18" t="s">
        <v>143</v>
      </c>
      <c r="BK162" s="101">
        <f>ROUND(I162*H162,2)</f>
        <v>0</v>
      </c>
      <c r="BL162" s="18" t="s">
        <v>234</v>
      </c>
      <c r="BM162" s="180" t="s">
        <v>1426</v>
      </c>
    </row>
    <row r="163" spans="1:65" s="2" customFormat="1" ht="21.75" customHeight="1">
      <c r="A163" s="35"/>
      <c r="B163" s="136"/>
      <c r="C163" s="168" t="s">
        <v>227</v>
      </c>
      <c r="D163" s="168" t="s">
        <v>166</v>
      </c>
      <c r="E163" s="169" t="s">
        <v>1427</v>
      </c>
      <c r="F163" s="170" t="s">
        <v>1428</v>
      </c>
      <c r="G163" s="171" t="s">
        <v>997</v>
      </c>
      <c r="H163" s="216"/>
      <c r="I163" s="173"/>
      <c r="J163" s="174">
        <f>ROUND(I163*H163,2)</f>
        <v>0</v>
      </c>
      <c r="K163" s="175"/>
      <c r="L163" s="36"/>
      <c r="M163" s="176" t="s">
        <v>1</v>
      </c>
      <c r="N163" s="177" t="s">
        <v>42</v>
      </c>
      <c r="O163" s="61"/>
      <c r="P163" s="178">
        <f>O163*H163</f>
        <v>0</v>
      </c>
      <c r="Q163" s="178">
        <v>0</v>
      </c>
      <c r="R163" s="178">
        <f>Q163*H163</f>
        <v>0</v>
      </c>
      <c r="S163" s="178">
        <v>0</v>
      </c>
      <c r="T163" s="17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0" t="s">
        <v>234</v>
      </c>
      <c r="AT163" s="180" t="s">
        <v>166</v>
      </c>
      <c r="AU163" s="180" t="s">
        <v>143</v>
      </c>
      <c r="AY163" s="18" t="s">
        <v>164</v>
      </c>
      <c r="BE163" s="101">
        <f>IF(N163="základná",J163,0)</f>
        <v>0</v>
      </c>
      <c r="BF163" s="101">
        <f>IF(N163="znížená",J163,0)</f>
        <v>0</v>
      </c>
      <c r="BG163" s="101">
        <f>IF(N163="zákl. prenesená",J163,0)</f>
        <v>0</v>
      </c>
      <c r="BH163" s="101">
        <f>IF(N163="zníž. prenesená",J163,0)</f>
        <v>0</v>
      </c>
      <c r="BI163" s="101">
        <f>IF(N163="nulová",J163,0)</f>
        <v>0</v>
      </c>
      <c r="BJ163" s="18" t="s">
        <v>143</v>
      </c>
      <c r="BK163" s="101">
        <f>ROUND(I163*H163,2)</f>
        <v>0</v>
      </c>
      <c r="BL163" s="18" t="s">
        <v>234</v>
      </c>
      <c r="BM163" s="180" t="s">
        <v>1429</v>
      </c>
    </row>
    <row r="164" spans="1:65" s="12" customFormat="1" ht="23" customHeight="1">
      <c r="B164" s="155"/>
      <c r="D164" s="156" t="s">
        <v>75</v>
      </c>
      <c r="E164" s="166" t="s">
        <v>1246</v>
      </c>
      <c r="F164" s="166" t="s">
        <v>1247</v>
      </c>
      <c r="I164" s="158"/>
      <c r="J164" s="167">
        <f>BK164</f>
        <v>0</v>
      </c>
      <c r="L164" s="155"/>
      <c r="M164" s="160"/>
      <c r="N164" s="161"/>
      <c r="O164" s="161"/>
      <c r="P164" s="162">
        <f>SUM(P165:P168)</f>
        <v>0</v>
      </c>
      <c r="Q164" s="161"/>
      <c r="R164" s="162">
        <f>SUM(R165:R168)</f>
        <v>0</v>
      </c>
      <c r="S164" s="161"/>
      <c r="T164" s="163">
        <f>SUM(T165:T168)</f>
        <v>3.6630000000000003E-2</v>
      </c>
      <c r="AR164" s="156" t="s">
        <v>143</v>
      </c>
      <c r="AT164" s="164" t="s">
        <v>75</v>
      </c>
      <c r="AU164" s="164" t="s">
        <v>84</v>
      </c>
      <c r="AY164" s="156" t="s">
        <v>164</v>
      </c>
      <c r="BK164" s="165">
        <f>SUM(BK165:BK168)</f>
        <v>0</v>
      </c>
    </row>
    <row r="165" spans="1:65" s="2" customFormat="1" ht="33" customHeight="1">
      <c r="A165" s="35"/>
      <c r="B165" s="136"/>
      <c r="C165" s="168" t="s">
        <v>230</v>
      </c>
      <c r="D165" s="168" t="s">
        <v>166</v>
      </c>
      <c r="E165" s="169" t="s">
        <v>1430</v>
      </c>
      <c r="F165" s="170" t="s">
        <v>1431</v>
      </c>
      <c r="G165" s="171" t="s">
        <v>640</v>
      </c>
      <c r="H165" s="172">
        <v>4.07</v>
      </c>
      <c r="I165" s="173"/>
      <c r="J165" s="174">
        <f>ROUND(I165*H165,2)</f>
        <v>0</v>
      </c>
      <c r="K165" s="175"/>
      <c r="L165" s="36"/>
      <c r="M165" s="176" t="s">
        <v>1</v>
      </c>
      <c r="N165" s="177" t="s">
        <v>42</v>
      </c>
      <c r="O165" s="61"/>
      <c r="P165" s="178">
        <f>O165*H165</f>
        <v>0</v>
      </c>
      <c r="Q165" s="178">
        <v>0</v>
      </c>
      <c r="R165" s="178">
        <f>Q165*H165</f>
        <v>0</v>
      </c>
      <c r="S165" s="178">
        <v>8.9999999999999993E-3</v>
      </c>
      <c r="T165" s="179">
        <f>S165*H165</f>
        <v>3.6630000000000003E-2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0" t="s">
        <v>234</v>
      </c>
      <c r="AT165" s="180" t="s">
        <v>166</v>
      </c>
      <c r="AU165" s="180" t="s">
        <v>143</v>
      </c>
      <c r="AY165" s="18" t="s">
        <v>164</v>
      </c>
      <c r="BE165" s="101">
        <f>IF(N165="základná",J165,0)</f>
        <v>0</v>
      </c>
      <c r="BF165" s="101">
        <f>IF(N165="znížená",J165,0)</f>
        <v>0</v>
      </c>
      <c r="BG165" s="101">
        <f>IF(N165="zákl. prenesená",J165,0)</f>
        <v>0</v>
      </c>
      <c r="BH165" s="101">
        <f>IF(N165="zníž. prenesená",J165,0)</f>
        <v>0</v>
      </c>
      <c r="BI165" s="101">
        <f>IF(N165="nulová",J165,0)</f>
        <v>0</v>
      </c>
      <c r="BJ165" s="18" t="s">
        <v>143</v>
      </c>
      <c r="BK165" s="101">
        <f>ROUND(I165*H165,2)</f>
        <v>0</v>
      </c>
      <c r="BL165" s="18" t="s">
        <v>234</v>
      </c>
      <c r="BM165" s="180" t="s">
        <v>1432</v>
      </c>
    </row>
    <row r="166" spans="1:65" s="14" customFormat="1" ht="12">
      <c r="B166" s="189"/>
      <c r="D166" s="182" t="s">
        <v>203</v>
      </c>
      <c r="E166" s="190" t="s">
        <v>1</v>
      </c>
      <c r="F166" s="191" t="s">
        <v>1433</v>
      </c>
      <c r="H166" s="192">
        <v>4.07</v>
      </c>
      <c r="I166" s="193"/>
      <c r="L166" s="189"/>
      <c r="M166" s="194"/>
      <c r="N166" s="195"/>
      <c r="O166" s="195"/>
      <c r="P166" s="195"/>
      <c r="Q166" s="195"/>
      <c r="R166" s="195"/>
      <c r="S166" s="195"/>
      <c r="T166" s="196"/>
      <c r="AT166" s="190" t="s">
        <v>203</v>
      </c>
      <c r="AU166" s="190" t="s">
        <v>143</v>
      </c>
      <c r="AV166" s="14" t="s">
        <v>143</v>
      </c>
      <c r="AW166" s="14" t="s">
        <v>30</v>
      </c>
      <c r="AX166" s="14" t="s">
        <v>84</v>
      </c>
      <c r="AY166" s="190" t="s">
        <v>164</v>
      </c>
    </row>
    <row r="167" spans="1:65" s="2" customFormat="1" ht="55.5" customHeight="1">
      <c r="A167" s="35"/>
      <c r="B167" s="136"/>
      <c r="C167" s="168" t="s">
        <v>234</v>
      </c>
      <c r="D167" s="168" t="s">
        <v>166</v>
      </c>
      <c r="E167" s="169" t="s">
        <v>1434</v>
      </c>
      <c r="F167" s="170" t="s">
        <v>1435</v>
      </c>
      <c r="G167" s="171" t="s">
        <v>169</v>
      </c>
      <c r="H167" s="172">
        <v>2</v>
      </c>
      <c r="I167" s="173"/>
      <c r="J167" s="174">
        <f>ROUND(I167*H167,2)</f>
        <v>0</v>
      </c>
      <c r="K167" s="175"/>
      <c r="L167" s="36"/>
      <c r="M167" s="176" t="s">
        <v>1</v>
      </c>
      <c r="N167" s="177" t="s">
        <v>42</v>
      </c>
      <c r="O167" s="61"/>
      <c r="P167" s="178">
        <f>O167*H167</f>
        <v>0</v>
      </c>
      <c r="Q167" s="178">
        <v>0</v>
      </c>
      <c r="R167" s="178">
        <f>Q167*H167</f>
        <v>0</v>
      </c>
      <c r="S167" s="178">
        <v>0</v>
      </c>
      <c r="T167" s="17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0" t="s">
        <v>234</v>
      </c>
      <c r="AT167" s="180" t="s">
        <v>166</v>
      </c>
      <c r="AU167" s="180" t="s">
        <v>143</v>
      </c>
      <c r="AY167" s="18" t="s">
        <v>164</v>
      </c>
      <c r="BE167" s="101">
        <f>IF(N167="základná",J167,0)</f>
        <v>0</v>
      </c>
      <c r="BF167" s="101">
        <f>IF(N167="znížená",J167,0)</f>
        <v>0</v>
      </c>
      <c r="BG167" s="101">
        <f>IF(N167="zákl. prenesená",J167,0)</f>
        <v>0</v>
      </c>
      <c r="BH167" s="101">
        <f>IF(N167="zníž. prenesená",J167,0)</f>
        <v>0</v>
      </c>
      <c r="BI167" s="101">
        <f>IF(N167="nulová",J167,0)</f>
        <v>0</v>
      </c>
      <c r="BJ167" s="18" t="s">
        <v>143</v>
      </c>
      <c r="BK167" s="101">
        <f>ROUND(I167*H167,2)</f>
        <v>0</v>
      </c>
      <c r="BL167" s="18" t="s">
        <v>234</v>
      </c>
      <c r="BM167" s="180" t="s">
        <v>1436</v>
      </c>
    </row>
    <row r="168" spans="1:65" s="2" customFormat="1" ht="21.75" customHeight="1">
      <c r="A168" s="35"/>
      <c r="B168" s="136"/>
      <c r="C168" s="168" t="s">
        <v>237</v>
      </c>
      <c r="D168" s="168" t="s">
        <v>166</v>
      </c>
      <c r="E168" s="169" t="s">
        <v>1326</v>
      </c>
      <c r="F168" s="170" t="s">
        <v>1327</v>
      </c>
      <c r="G168" s="171" t="s">
        <v>997</v>
      </c>
      <c r="H168" s="216"/>
      <c r="I168" s="173"/>
      <c r="J168" s="174">
        <f>ROUND(I168*H168,2)</f>
        <v>0</v>
      </c>
      <c r="K168" s="175"/>
      <c r="L168" s="36"/>
      <c r="M168" s="176" t="s">
        <v>1</v>
      </c>
      <c r="N168" s="177" t="s">
        <v>42</v>
      </c>
      <c r="O168" s="61"/>
      <c r="P168" s="178">
        <f>O168*H168</f>
        <v>0</v>
      </c>
      <c r="Q168" s="178">
        <v>0</v>
      </c>
      <c r="R168" s="178">
        <f>Q168*H168</f>
        <v>0</v>
      </c>
      <c r="S168" s="178">
        <v>0</v>
      </c>
      <c r="T168" s="17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0" t="s">
        <v>234</v>
      </c>
      <c r="AT168" s="180" t="s">
        <v>166</v>
      </c>
      <c r="AU168" s="180" t="s">
        <v>143</v>
      </c>
      <c r="AY168" s="18" t="s">
        <v>164</v>
      </c>
      <c r="BE168" s="101">
        <f>IF(N168="základná",J168,0)</f>
        <v>0</v>
      </c>
      <c r="BF168" s="101">
        <f>IF(N168="znížená",J168,0)</f>
        <v>0</v>
      </c>
      <c r="BG168" s="101">
        <f>IF(N168="zákl. prenesená",J168,0)</f>
        <v>0</v>
      </c>
      <c r="BH168" s="101">
        <f>IF(N168="zníž. prenesená",J168,0)</f>
        <v>0</v>
      </c>
      <c r="BI168" s="101">
        <f>IF(N168="nulová",J168,0)</f>
        <v>0</v>
      </c>
      <c r="BJ168" s="18" t="s">
        <v>143</v>
      </c>
      <c r="BK168" s="101">
        <f>ROUND(I168*H168,2)</f>
        <v>0</v>
      </c>
      <c r="BL168" s="18" t="s">
        <v>234</v>
      </c>
      <c r="BM168" s="180" t="s">
        <v>1437</v>
      </c>
    </row>
    <row r="169" spans="1:65" s="12" customFormat="1" ht="23" customHeight="1">
      <c r="B169" s="155"/>
      <c r="D169" s="156" t="s">
        <v>75</v>
      </c>
      <c r="E169" s="166" t="s">
        <v>1329</v>
      </c>
      <c r="F169" s="166" t="s">
        <v>1330</v>
      </c>
      <c r="I169" s="158"/>
      <c r="J169" s="167">
        <f>BK169</f>
        <v>0</v>
      </c>
      <c r="L169" s="155"/>
      <c r="M169" s="160"/>
      <c r="N169" s="161"/>
      <c r="O169" s="161"/>
      <c r="P169" s="162">
        <f>SUM(P170:P174)</f>
        <v>0</v>
      </c>
      <c r="Q169" s="161"/>
      <c r="R169" s="162">
        <f>SUM(R170:R174)</f>
        <v>5.0450399999999989E-3</v>
      </c>
      <c r="S169" s="161"/>
      <c r="T169" s="163">
        <f>SUM(T170:T174)</f>
        <v>0</v>
      </c>
      <c r="AR169" s="156" t="s">
        <v>143</v>
      </c>
      <c r="AT169" s="164" t="s">
        <v>75</v>
      </c>
      <c r="AU169" s="164" t="s">
        <v>84</v>
      </c>
      <c r="AY169" s="156" t="s">
        <v>164</v>
      </c>
      <c r="BK169" s="165">
        <f>SUM(BK170:BK174)</f>
        <v>0</v>
      </c>
    </row>
    <row r="170" spans="1:65" s="2" customFormat="1" ht="21.75" customHeight="1">
      <c r="A170" s="35"/>
      <c r="B170" s="136"/>
      <c r="C170" s="168" t="s">
        <v>240</v>
      </c>
      <c r="D170" s="168" t="s">
        <v>166</v>
      </c>
      <c r="E170" s="169" t="s">
        <v>1331</v>
      </c>
      <c r="F170" s="170" t="s">
        <v>1332</v>
      </c>
      <c r="G170" s="171" t="s">
        <v>174</v>
      </c>
      <c r="H170" s="172">
        <v>14.013999999999999</v>
      </c>
      <c r="I170" s="173"/>
      <c r="J170" s="174">
        <f>ROUND(I170*H170,2)</f>
        <v>0</v>
      </c>
      <c r="K170" s="175"/>
      <c r="L170" s="36"/>
      <c r="M170" s="176" t="s">
        <v>1</v>
      </c>
      <c r="N170" s="177" t="s">
        <v>42</v>
      </c>
      <c r="O170" s="61"/>
      <c r="P170" s="178">
        <f>O170*H170</f>
        <v>0</v>
      </c>
      <c r="Q170" s="178">
        <v>0</v>
      </c>
      <c r="R170" s="178">
        <f>Q170*H170</f>
        <v>0</v>
      </c>
      <c r="S170" s="178">
        <v>0</v>
      </c>
      <c r="T170" s="17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0" t="s">
        <v>234</v>
      </c>
      <c r="AT170" s="180" t="s">
        <v>166</v>
      </c>
      <c r="AU170" s="180" t="s">
        <v>143</v>
      </c>
      <c r="AY170" s="18" t="s">
        <v>164</v>
      </c>
      <c r="BE170" s="101">
        <f>IF(N170="základná",J170,0)</f>
        <v>0</v>
      </c>
      <c r="BF170" s="101">
        <f>IF(N170="znížená",J170,0)</f>
        <v>0</v>
      </c>
      <c r="BG170" s="101">
        <f>IF(N170="zákl. prenesená",J170,0)</f>
        <v>0</v>
      </c>
      <c r="BH170" s="101">
        <f>IF(N170="zníž. prenesená",J170,0)</f>
        <v>0</v>
      </c>
      <c r="BI170" s="101">
        <f>IF(N170="nulová",J170,0)</f>
        <v>0</v>
      </c>
      <c r="BJ170" s="18" t="s">
        <v>143</v>
      </c>
      <c r="BK170" s="101">
        <f>ROUND(I170*H170,2)</f>
        <v>0</v>
      </c>
      <c r="BL170" s="18" t="s">
        <v>234</v>
      </c>
      <c r="BM170" s="180" t="s">
        <v>1438</v>
      </c>
    </row>
    <row r="171" spans="1:65" s="13" customFormat="1" ht="12">
      <c r="B171" s="181"/>
      <c r="D171" s="182" t="s">
        <v>203</v>
      </c>
      <c r="E171" s="183" t="s">
        <v>1</v>
      </c>
      <c r="F171" s="184" t="s">
        <v>1439</v>
      </c>
      <c r="H171" s="183" t="s">
        <v>1</v>
      </c>
      <c r="I171" s="185"/>
      <c r="L171" s="181"/>
      <c r="M171" s="186"/>
      <c r="N171" s="187"/>
      <c r="O171" s="187"/>
      <c r="P171" s="187"/>
      <c r="Q171" s="187"/>
      <c r="R171" s="187"/>
      <c r="S171" s="187"/>
      <c r="T171" s="188"/>
      <c r="AT171" s="183" t="s">
        <v>203</v>
      </c>
      <c r="AU171" s="183" t="s">
        <v>143</v>
      </c>
      <c r="AV171" s="13" t="s">
        <v>84</v>
      </c>
      <c r="AW171" s="13" t="s">
        <v>30</v>
      </c>
      <c r="AX171" s="13" t="s">
        <v>76</v>
      </c>
      <c r="AY171" s="183" t="s">
        <v>164</v>
      </c>
    </row>
    <row r="172" spans="1:65" s="14" customFormat="1" ht="12">
      <c r="B172" s="189"/>
      <c r="D172" s="182" t="s">
        <v>203</v>
      </c>
      <c r="E172" s="190" t="s">
        <v>1</v>
      </c>
      <c r="F172" s="191" t="s">
        <v>1440</v>
      </c>
      <c r="H172" s="192">
        <v>14.013999999999999</v>
      </c>
      <c r="I172" s="193"/>
      <c r="L172" s="189"/>
      <c r="M172" s="194"/>
      <c r="N172" s="195"/>
      <c r="O172" s="195"/>
      <c r="P172" s="195"/>
      <c r="Q172" s="195"/>
      <c r="R172" s="195"/>
      <c r="S172" s="195"/>
      <c r="T172" s="196"/>
      <c r="AT172" s="190" t="s">
        <v>203</v>
      </c>
      <c r="AU172" s="190" t="s">
        <v>143</v>
      </c>
      <c r="AV172" s="14" t="s">
        <v>143</v>
      </c>
      <c r="AW172" s="14" t="s">
        <v>30</v>
      </c>
      <c r="AX172" s="14" t="s">
        <v>84</v>
      </c>
      <c r="AY172" s="190" t="s">
        <v>164</v>
      </c>
    </row>
    <row r="173" spans="1:65" s="2" customFormat="1" ht="33" customHeight="1">
      <c r="A173" s="35"/>
      <c r="B173" s="136"/>
      <c r="C173" s="168" t="s">
        <v>243</v>
      </c>
      <c r="D173" s="168" t="s">
        <v>166</v>
      </c>
      <c r="E173" s="169" t="s">
        <v>1336</v>
      </c>
      <c r="F173" s="170" t="s">
        <v>1441</v>
      </c>
      <c r="G173" s="171" t="s">
        <v>174</v>
      </c>
      <c r="H173" s="172">
        <v>14.013999999999999</v>
      </c>
      <c r="I173" s="173"/>
      <c r="J173" s="174">
        <f>ROUND(I173*H173,2)</f>
        <v>0</v>
      </c>
      <c r="K173" s="175"/>
      <c r="L173" s="36"/>
      <c r="M173" s="176" t="s">
        <v>1</v>
      </c>
      <c r="N173" s="177" t="s">
        <v>42</v>
      </c>
      <c r="O173" s="61"/>
      <c r="P173" s="178">
        <f>O173*H173</f>
        <v>0</v>
      </c>
      <c r="Q173" s="178">
        <v>2.7999999999999998E-4</v>
      </c>
      <c r="R173" s="178">
        <f>Q173*H173</f>
        <v>3.9239199999999991E-3</v>
      </c>
      <c r="S173" s="178">
        <v>0</v>
      </c>
      <c r="T173" s="17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0" t="s">
        <v>234</v>
      </c>
      <c r="AT173" s="180" t="s">
        <v>166</v>
      </c>
      <c r="AU173" s="180" t="s">
        <v>143</v>
      </c>
      <c r="AY173" s="18" t="s">
        <v>164</v>
      </c>
      <c r="BE173" s="101">
        <f>IF(N173="základná",J173,0)</f>
        <v>0</v>
      </c>
      <c r="BF173" s="101">
        <f>IF(N173="znížená",J173,0)</f>
        <v>0</v>
      </c>
      <c r="BG173" s="101">
        <f>IF(N173="zákl. prenesená",J173,0)</f>
        <v>0</v>
      </c>
      <c r="BH173" s="101">
        <f>IF(N173="zníž. prenesená",J173,0)</f>
        <v>0</v>
      </c>
      <c r="BI173" s="101">
        <f>IF(N173="nulová",J173,0)</f>
        <v>0</v>
      </c>
      <c r="BJ173" s="18" t="s">
        <v>143</v>
      </c>
      <c r="BK173" s="101">
        <f>ROUND(I173*H173,2)</f>
        <v>0</v>
      </c>
      <c r="BL173" s="18" t="s">
        <v>234</v>
      </c>
      <c r="BM173" s="180" t="s">
        <v>1442</v>
      </c>
    </row>
    <row r="174" spans="1:65" s="2" customFormat="1" ht="21.75" customHeight="1">
      <c r="A174" s="35"/>
      <c r="B174" s="136"/>
      <c r="C174" s="168" t="s">
        <v>7</v>
      </c>
      <c r="D174" s="168" t="s">
        <v>166</v>
      </c>
      <c r="E174" s="169" t="s">
        <v>1339</v>
      </c>
      <c r="F174" s="170" t="s">
        <v>1340</v>
      </c>
      <c r="G174" s="171" t="s">
        <v>174</v>
      </c>
      <c r="H174" s="172">
        <v>14.013999999999999</v>
      </c>
      <c r="I174" s="173"/>
      <c r="J174" s="174">
        <f>ROUND(I174*H174,2)</f>
        <v>0</v>
      </c>
      <c r="K174" s="175"/>
      <c r="L174" s="36"/>
      <c r="M174" s="217" t="s">
        <v>1</v>
      </c>
      <c r="N174" s="218" t="s">
        <v>42</v>
      </c>
      <c r="O174" s="219"/>
      <c r="P174" s="220">
        <f>O174*H174</f>
        <v>0</v>
      </c>
      <c r="Q174" s="220">
        <v>8.0000000000000007E-5</v>
      </c>
      <c r="R174" s="220">
        <f>Q174*H174</f>
        <v>1.12112E-3</v>
      </c>
      <c r="S174" s="220">
        <v>0</v>
      </c>
      <c r="T174" s="221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0" t="s">
        <v>234</v>
      </c>
      <c r="AT174" s="180" t="s">
        <v>166</v>
      </c>
      <c r="AU174" s="180" t="s">
        <v>143</v>
      </c>
      <c r="AY174" s="18" t="s">
        <v>164</v>
      </c>
      <c r="BE174" s="101">
        <f>IF(N174="základná",J174,0)</f>
        <v>0</v>
      </c>
      <c r="BF174" s="101">
        <f>IF(N174="znížená",J174,0)</f>
        <v>0</v>
      </c>
      <c r="BG174" s="101">
        <f>IF(N174="zákl. prenesená",J174,0)</f>
        <v>0</v>
      </c>
      <c r="BH174" s="101">
        <f>IF(N174="zníž. prenesená",J174,0)</f>
        <v>0</v>
      </c>
      <c r="BI174" s="101">
        <f>IF(N174="nulová",J174,0)</f>
        <v>0</v>
      </c>
      <c r="BJ174" s="18" t="s">
        <v>143</v>
      </c>
      <c r="BK174" s="101">
        <f>ROUND(I174*H174,2)</f>
        <v>0</v>
      </c>
      <c r="BL174" s="18" t="s">
        <v>234</v>
      </c>
      <c r="BM174" s="180" t="s">
        <v>1443</v>
      </c>
    </row>
    <row r="175" spans="1:65" s="2" customFormat="1" ht="7" customHeight="1">
      <c r="A175" s="35"/>
      <c r="B175" s="50"/>
      <c r="C175" s="51"/>
      <c r="D175" s="51"/>
      <c r="E175" s="51"/>
      <c r="F175" s="51"/>
      <c r="G175" s="51"/>
      <c r="H175" s="51"/>
      <c r="I175" s="51"/>
      <c r="J175" s="51"/>
      <c r="K175" s="51"/>
      <c r="L175" s="36"/>
      <c r="M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</row>
  </sheetData>
  <autoFilter ref="C134:K174" xr:uid="{00000000-0009-0000-0000-000004000000}"/>
  <mergeCells count="14">
    <mergeCell ref="D113:F113"/>
    <mergeCell ref="E125:H125"/>
    <mergeCell ref="E127:H127"/>
    <mergeCell ref="L2:V2"/>
    <mergeCell ref="E88:H88"/>
    <mergeCell ref="D109:F109"/>
    <mergeCell ref="D110:F110"/>
    <mergeCell ref="D111:F111"/>
    <mergeCell ref="D112:F112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55"/>
  <sheetViews>
    <sheetView showGridLines="0" topLeftCell="A7" workbookViewId="0">
      <selection activeCell="J33" sqref="J33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56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97</v>
      </c>
      <c r="AZ2" s="222" t="s">
        <v>1046</v>
      </c>
      <c r="BA2" s="222" t="s">
        <v>1</v>
      </c>
      <c r="BB2" s="222" t="s">
        <v>1</v>
      </c>
      <c r="BC2" s="222" t="s">
        <v>1018</v>
      </c>
      <c r="BD2" s="222" t="s">
        <v>143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56" s="1" customFormat="1" ht="25" customHeight="1">
      <c r="B4" s="21"/>
      <c r="D4" s="22" t="s">
        <v>110</v>
      </c>
      <c r="L4" s="21"/>
      <c r="M4" s="108" t="s">
        <v>9</v>
      </c>
      <c r="AT4" s="18" t="s">
        <v>3</v>
      </c>
    </row>
    <row r="5" spans="1:56" s="1" customFormat="1" ht="7" customHeight="1">
      <c r="B5" s="21"/>
      <c r="L5" s="21"/>
    </row>
    <row r="6" spans="1:56" s="1" customFormat="1" ht="12" customHeight="1">
      <c r="B6" s="21"/>
      <c r="D6" s="28" t="s">
        <v>14</v>
      </c>
      <c r="L6" s="21"/>
    </row>
    <row r="7" spans="1:56" s="1" customFormat="1" ht="26.25" customHeight="1">
      <c r="B7" s="21"/>
      <c r="E7" s="293" t="str">
        <f>'Rekapitulácia stavby'!K6</f>
        <v>Rekonštrukcia Areálu ZŠ s materskou školou Spartakovská v Trnave</v>
      </c>
      <c r="F7" s="294"/>
      <c r="G7" s="294"/>
      <c r="H7" s="294"/>
      <c r="L7" s="21"/>
    </row>
    <row r="8" spans="1:5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56" s="2" customFormat="1" ht="16.5" customHeight="1">
      <c r="A9" s="35"/>
      <c r="B9" s="36"/>
      <c r="C9" s="35"/>
      <c r="D9" s="35"/>
      <c r="E9" s="264" t="s">
        <v>1444</v>
      </c>
      <c r="F9" s="295"/>
      <c r="G9" s="295"/>
      <c r="H9" s="295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5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1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7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296" t="str">
        <f>'Rekapitulácia stavby'!E14</f>
        <v>Vyplň údaj</v>
      </c>
      <c r="F18" s="249"/>
      <c r="G18" s="249"/>
      <c r="H18" s="249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7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7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7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254" t="s">
        <v>1</v>
      </c>
      <c r="F27" s="254"/>
      <c r="G27" s="254"/>
      <c r="H27" s="254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7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7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240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240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5" customHeight="1">
      <c r="A32" s="242"/>
      <c r="B32" s="36"/>
      <c r="C32" s="242"/>
      <c r="D32" s="243" t="s">
        <v>1779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2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239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7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241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5" customHeight="1">
      <c r="A36" s="35"/>
      <c r="B36" s="36"/>
      <c r="C36" s="35"/>
      <c r="D36" s="113" t="s">
        <v>40</v>
      </c>
      <c r="E36" s="28" t="s">
        <v>41</v>
      </c>
      <c r="F36" s="114">
        <f>ROUND((SUM(BE106:BE113) + SUM(BE133:BE254)),  2)</f>
        <v>0</v>
      </c>
      <c r="G36" s="35"/>
      <c r="H36" s="35"/>
      <c r="I36" s="115">
        <v>0.2</v>
      </c>
      <c r="J36" s="114">
        <f>ROUND(((SUM(BE103:BE110) + SUM(BE130:BE194))*I36),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5" customHeight="1">
      <c r="A37" s="35"/>
      <c r="B37" s="36"/>
      <c r="C37" s="35"/>
      <c r="D37" s="35"/>
      <c r="E37" s="28" t="s">
        <v>42</v>
      </c>
      <c r="F37" s="114">
        <f>J30</f>
        <v>0</v>
      </c>
      <c r="G37" s="242"/>
      <c r="H37" s="242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5" hidden="1" customHeight="1">
      <c r="A38" s="35"/>
      <c r="B38" s="36"/>
      <c r="C38" s="35"/>
      <c r="D38" s="35"/>
      <c r="E38" s="28" t="s">
        <v>43</v>
      </c>
      <c r="F38" s="114">
        <f>ROUND((SUM(BG106:BG113) + SUM(BG133:BG254)),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5" hidden="1" customHeight="1">
      <c r="A39" s="35"/>
      <c r="B39" s="36"/>
      <c r="C39" s="35"/>
      <c r="D39" s="35"/>
      <c r="E39" s="28" t="s">
        <v>44</v>
      </c>
      <c r="F39" s="114">
        <f>ROUND((SUM(BH106:BH113) + SUM(BH133:BH254)),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5" hidden="1" customHeight="1">
      <c r="A40" s="35"/>
      <c r="B40" s="36"/>
      <c r="C40" s="35"/>
      <c r="D40" s="35"/>
      <c r="E40" s="28" t="s">
        <v>45</v>
      </c>
      <c r="F40" s="114">
        <f>ROUND((SUM(BI106:BI113) + SUM(BI133:BI254)),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7" customHeight="1">
      <c r="A41" s="35"/>
      <c r="B41" s="36"/>
      <c r="C41" s="35"/>
      <c r="D41" s="35"/>
      <c r="E41" s="35"/>
      <c r="F41" s="35"/>
      <c r="G41" s="35"/>
      <c r="H41" s="35"/>
      <c r="I41" s="35"/>
      <c r="J41" s="242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2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1" customFormat="1" ht="14.5" customHeight="1">
      <c r="B50" s="21"/>
      <c r="L50" s="21"/>
    </row>
    <row r="51" spans="1:31" s="2" customFormat="1" ht="14.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3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3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3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7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7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293" t="str">
        <f>E7</f>
        <v>Rekonštrukcia Areálu ZŠ s materskou školou Spartakovská v Trnave</v>
      </c>
      <c r="F86" s="294"/>
      <c r="G86" s="294"/>
      <c r="H86" s="294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264" t="str">
        <f>E9</f>
        <v>SO 05 - Areálové spevnené plochy a parkoviská</v>
      </c>
      <c r="F88" s="295"/>
      <c r="G88" s="295"/>
      <c r="H88" s="295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7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7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5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5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2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2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23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J133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65" s="9" customFormat="1" ht="25" customHeight="1">
      <c r="B98" s="126"/>
      <c r="D98" s="127" t="s">
        <v>119</v>
      </c>
      <c r="E98" s="128"/>
      <c r="F98" s="128"/>
      <c r="G98" s="128"/>
      <c r="H98" s="128"/>
      <c r="I98" s="128"/>
      <c r="J98" s="129">
        <f>J134</f>
        <v>0</v>
      </c>
      <c r="L98" s="126"/>
    </row>
    <row r="99" spans="1:65" s="10" customFormat="1" ht="20" customHeight="1">
      <c r="B99" s="130"/>
      <c r="D99" s="131" t="s">
        <v>120</v>
      </c>
      <c r="E99" s="132"/>
      <c r="F99" s="132"/>
      <c r="G99" s="132"/>
      <c r="H99" s="132"/>
      <c r="I99" s="132"/>
      <c r="J99" s="133">
        <f>J135</f>
        <v>0</v>
      </c>
      <c r="L99" s="130"/>
    </row>
    <row r="100" spans="1:65" s="10" customFormat="1" ht="20" customHeight="1">
      <c r="B100" s="130"/>
      <c r="D100" s="131" t="s">
        <v>124</v>
      </c>
      <c r="E100" s="132"/>
      <c r="F100" s="132"/>
      <c r="G100" s="132"/>
      <c r="H100" s="132"/>
      <c r="I100" s="132"/>
      <c r="J100" s="133">
        <f>J178</f>
        <v>0</v>
      </c>
      <c r="L100" s="130"/>
    </row>
    <row r="101" spans="1:65" s="10" customFormat="1" ht="20" customHeight="1">
      <c r="B101" s="130"/>
      <c r="D101" s="131" t="s">
        <v>1445</v>
      </c>
      <c r="E101" s="132"/>
      <c r="F101" s="132"/>
      <c r="G101" s="132"/>
      <c r="H101" s="132"/>
      <c r="I101" s="132"/>
      <c r="J101" s="133">
        <f>J216</f>
        <v>0</v>
      </c>
      <c r="L101" s="130"/>
    </row>
    <row r="102" spans="1:65" s="10" customFormat="1" ht="20" customHeight="1">
      <c r="B102" s="130"/>
      <c r="D102" s="131" t="s">
        <v>125</v>
      </c>
      <c r="E102" s="132"/>
      <c r="F102" s="132"/>
      <c r="G102" s="132"/>
      <c r="H102" s="132"/>
      <c r="I102" s="132"/>
      <c r="J102" s="133">
        <f>J218</f>
        <v>0</v>
      </c>
      <c r="L102" s="130"/>
    </row>
    <row r="103" spans="1:65" s="10" customFormat="1" ht="20" customHeight="1">
      <c r="B103" s="130"/>
      <c r="D103" s="131" t="s">
        <v>134</v>
      </c>
      <c r="E103" s="132"/>
      <c r="F103" s="132"/>
      <c r="G103" s="132"/>
      <c r="H103" s="132"/>
      <c r="I103" s="132"/>
      <c r="J103" s="133">
        <f>J253</f>
        <v>0</v>
      </c>
      <c r="L103" s="130"/>
    </row>
    <row r="104" spans="1:65" s="2" customFormat="1" ht="21.75" customHeight="1">
      <c r="A104" s="35"/>
      <c r="B104" s="36"/>
      <c r="C104" s="35"/>
      <c r="D104" s="35"/>
      <c r="E104" s="35"/>
      <c r="F104" s="35"/>
      <c r="G104" s="35"/>
      <c r="H104" s="35"/>
      <c r="I104" s="35"/>
      <c r="J104" s="35"/>
      <c r="K104" s="35"/>
      <c r="L104" s="4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65" s="2" customFormat="1" ht="7" customHeight="1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4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65" s="2" customFormat="1" ht="29.25" customHeight="1">
      <c r="A106" s="35"/>
      <c r="B106" s="36"/>
      <c r="C106" s="125" t="s">
        <v>140</v>
      </c>
      <c r="D106" s="35"/>
      <c r="E106" s="35"/>
      <c r="F106" s="35"/>
      <c r="G106" s="35"/>
      <c r="H106" s="35"/>
      <c r="I106" s="35"/>
      <c r="J106" s="134">
        <f>ROUND(J107 + J108 + J109 + J110 + J111 + J112,2)</f>
        <v>0</v>
      </c>
      <c r="K106" s="35"/>
      <c r="L106" s="45"/>
      <c r="N106" s="135" t="s">
        <v>40</v>
      </c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65" s="2" customFormat="1" ht="18" customHeight="1">
      <c r="A107" s="35"/>
      <c r="B107" s="136"/>
      <c r="C107" s="137"/>
      <c r="D107" s="283" t="s">
        <v>141</v>
      </c>
      <c r="E107" s="292"/>
      <c r="F107" s="292"/>
      <c r="G107" s="137"/>
      <c r="H107" s="137"/>
      <c r="I107" s="137"/>
      <c r="J107" s="97">
        <v>0</v>
      </c>
      <c r="K107" s="137"/>
      <c r="L107" s="139"/>
      <c r="M107" s="140"/>
      <c r="N107" s="141" t="s">
        <v>42</v>
      </c>
      <c r="O107" s="140"/>
      <c r="P107" s="140"/>
      <c r="Q107" s="140"/>
      <c r="R107" s="140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2" t="s">
        <v>142</v>
      </c>
      <c r="AZ107" s="140"/>
      <c r="BA107" s="140"/>
      <c r="BB107" s="140"/>
      <c r="BC107" s="140"/>
      <c r="BD107" s="140"/>
      <c r="BE107" s="143">
        <f t="shared" ref="BE107:BE112" si="0">IF(N107="základná",J107,0)</f>
        <v>0</v>
      </c>
      <c r="BF107" s="143">
        <f t="shared" ref="BF107:BF112" si="1">IF(N107="znížená",J107,0)</f>
        <v>0</v>
      </c>
      <c r="BG107" s="143">
        <f t="shared" ref="BG107:BG112" si="2">IF(N107="zákl. prenesená",J107,0)</f>
        <v>0</v>
      </c>
      <c r="BH107" s="143">
        <f t="shared" ref="BH107:BH112" si="3">IF(N107="zníž. prenesená",J107,0)</f>
        <v>0</v>
      </c>
      <c r="BI107" s="143">
        <f t="shared" ref="BI107:BI112" si="4">IF(N107="nulová",J107,0)</f>
        <v>0</v>
      </c>
      <c r="BJ107" s="142" t="s">
        <v>143</v>
      </c>
      <c r="BK107" s="140"/>
      <c r="BL107" s="140"/>
      <c r="BM107" s="140"/>
    </row>
    <row r="108" spans="1:65" s="2" customFormat="1" ht="18" customHeight="1">
      <c r="A108" s="35"/>
      <c r="B108" s="136"/>
      <c r="C108" s="137"/>
      <c r="D108" s="283" t="s">
        <v>144</v>
      </c>
      <c r="E108" s="292"/>
      <c r="F108" s="292"/>
      <c r="G108" s="137"/>
      <c r="H108" s="137"/>
      <c r="I108" s="137"/>
      <c r="J108" s="97">
        <v>0</v>
      </c>
      <c r="K108" s="137"/>
      <c r="L108" s="139"/>
      <c r="M108" s="140"/>
      <c r="N108" s="141" t="s">
        <v>42</v>
      </c>
      <c r="O108" s="140"/>
      <c r="P108" s="140"/>
      <c r="Q108" s="140"/>
      <c r="R108" s="140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2" t="s">
        <v>142</v>
      </c>
      <c r="AZ108" s="140"/>
      <c r="BA108" s="140"/>
      <c r="BB108" s="140"/>
      <c r="BC108" s="140"/>
      <c r="BD108" s="140"/>
      <c r="BE108" s="143">
        <f t="shared" si="0"/>
        <v>0</v>
      </c>
      <c r="BF108" s="143">
        <f t="shared" si="1"/>
        <v>0</v>
      </c>
      <c r="BG108" s="143">
        <f t="shared" si="2"/>
        <v>0</v>
      </c>
      <c r="BH108" s="143">
        <f t="shared" si="3"/>
        <v>0</v>
      </c>
      <c r="BI108" s="143">
        <f t="shared" si="4"/>
        <v>0</v>
      </c>
      <c r="BJ108" s="142" t="s">
        <v>143</v>
      </c>
      <c r="BK108" s="140"/>
      <c r="BL108" s="140"/>
      <c r="BM108" s="140"/>
    </row>
    <row r="109" spans="1:65" s="2" customFormat="1" ht="18" customHeight="1">
      <c r="A109" s="35"/>
      <c r="B109" s="136"/>
      <c r="C109" s="137"/>
      <c r="D109" s="283" t="s">
        <v>145</v>
      </c>
      <c r="E109" s="292"/>
      <c r="F109" s="292"/>
      <c r="G109" s="137"/>
      <c r="H109" s="137"/>
      <c r="I109" s="137"/>
      <c r="J109" s="97">
        <v>0</v>
      </c>
      <c r="K109" s="137"/>
      <c r="L109" s="139"/>
      <c r="M109" s="140"/>
      <c r="N109" s="141" t="s">
        <v>42</v>
      </c>
      <c r="O109" s="140"/>
      <c r="P109" s="140"/>
      <c r="Q109" s="140"/>
      <c r="R109" s="140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2" t="s">
        <v>142</v>
      </c>
      <c r="AZ109" s="140"/>
      <c r="BA109" s="140"/>
      <c r="BB109" s="140"/>
      <c r="BC109" s="140"/>
      <c r="BD109" s="140"/>
      <c r="BE109" s="143">
        <f t="shared" si="0"/>
        <v>0</v>
      </c>
      <c r="BF109" s="143">
        <f t="shared" si="1"/>
        <v>0</v>
      </c>
      <c r="BG109" s="143">
        <f t="shared" si="2"/>
        <v>0</v>
      </c>
      <c r="BH109" s="143">
        <f t="shared" si="3"/>
        <v>0</v>
      </c>
      <c r="BI109" s="143">
        <f t="shared" si="4"/>
        <v>0</v>
      </c>
      <c r="BJ109" s="142" t="s">
        <v>143</v>
      </c>
      <c r="BK109" s="140"/>
      <c r="BL109" s="140"/>
      <c r="BM109" s="140"/>
    </row>
    <row r="110" spans="1:65" s="2" customFormat="1" ht="18" customHeight="1">
      <c r="A110" s="35"/>
      <c r="B110" s="136"/>
      <c r="C110" s="137"/>
      <c r="D110" s="283" t="s">
        <v>146</v>
      </c>
      <c r="E110" s="292"/>
      <c r="F110" s="292"/>
      <c r="G110" s="137"/>
      <c r="H110" s="137"/>
      <c r="I110" s="137"/>
      <c r="J110" s="97">
        <v>0</v>
      </c>
      <c r="K110" s="137"/>
      <c r="L110" s="139"/>
      <c r="M110" s="140"/>
      <c r="N110" s="141" t="s">
        <v>42</v>
      </c>
      <c r="O110" s="140"/>
      <c r="P110" s="140"/>
      <c r="Q110" s="140"/>
      <c r="R110" s="140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2" t="s">
        <v>142</v>
      </c>
      <c r="AZ110" s="140"/>
      <c r="BA110" s="140"/>
      <c r="BB110" s="140"/>
      <c r="BC110" s="140"/>
      <c r="BD110" s="140"/>
      <c r="BE110" s="143">
        <f t="shared" si="0"/>
        <v>0</v>
      </c>
      <c r="BF110" s="143">
        <f t="shared" si="1"/>
        <v>0</v>
      </c>
      <c r="BG110" s="143">
        <f t="shared" si="2"/>
        <v>0</v>
      </c>
      <c r="BH110" s="143">
        <f t="shared" si="3"/>
        <v>0</v>
      </c>
      <c r="BI110" s="143">
        <f t="shared" si="4"/>
        <v>0</v>
      </c>
      <c r="BJ110" s="142" t="s">
        <v>143</v>
      </c>
      <c r="BK110" s="140"/>
      <c r="BL110" s="140"/>
      <c r="BM110" s="140"/>
    </row>
    <row r="111" spans="1:65" s="2" customFormat="1" ht="18" customHeight="1">
      <c r="A111" s="35"/>
      <c r="B111" s="136"/>
      <c r="C111" s="137"/>
      <c r="D111" s="283" t="s">
        <v>147</v>
      </c>
      <c r="E111" s="292"/>
      <c r="F111" s="292"/>
      <c r="G111" s="137"/>
      <c r="H111" s="137"/>
      <c r="I111" s="137"/>
      <c r="J111" s="97">
        <v>0</v>
      </c>
      <c r="K111" s="137"/>
      <c r="L111" s="139"/>
      <c r="M111" s="140"/>
      <c r="N111" s="141" t="s">
        <v>42</v>
      </c>
      <c r="O111" s="140"/>
      <c r="P111" s="140"/>
      <c r="Q111" s="140"/>
      <c r="R111" s="140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2" t="s">
        <v>142</v>
      </c>
      <c r="AZ111" s="140"/>
      <c r="BA111" s="140"/>
      <c r="BB111" s="140"/>
      <c r="BC111" s="140"/>
      <c r="BD111" s="140"/>
      <c r="BE111" s="143">
        <f t="shared" si="0"/>
        <v>0</v>
      </c>
      <c r="BF111" s="143">
        <f t="shared" si="1"/>
        <v>0</v>
      </c>
      <c r="BG111" s="143">
        <f t="shared" si="2"/>
        <v>0</v>
      </c>
      <c r="BH111" s="143">
        <f t="shared" si="3"/>
        <v>0</v>
      </c>
      <c r="BI111" s="143">
        <f t="shared" si="4"/>
        <v>0</v>
      </c>
      <c r="BJ111" s="142" t="s">
        <v>143</v>
      </c>
      <c r="BK111" s="140"/>
      <c r="BL111" s="140"/>
      <c r="BM111" s="140"/>
    </row>
    <row r="112" spans="1:65" s="2" customFormat="1" ht="18" customHeight="1">
      <c r="A112" s="35"/>
      <c r="B112" s="136"/>
      <c r="C112" s="137"/>
      <c r="D112" s="138" t="s">
        <v>148</v>
      </c>
      <c r="E112" s="137"/>
      <c r="F112" s="137"/>
      <c r="G112" s="137"/>
      <c r="H112" s="137"/>
      <c r="I112" s="137"/>
      <c r="J112" s="97">
        <f>ROUND(J30*T112,2)</f>
        <v>0</v>
      </c>
      <c r="K112" s="137"/>
      <c r="L112" s="139"/>
      <c r="M112" s="140"/>
      <c r="N112" s="141" t="s">
        <v>42</v>
      </c>
      <c r="O112" s="140"/>
      <c r="P112" s="140"/>
      <c r="Q112" s="140"/>
      <c r="R112" s="140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2" t="s">
        <v>149</v>
      </c>
      <c r="AZ112" s="140"/>
      <c r="BA112" s="140"/>
      <c r="BB112" s="140"/>
      <c r="BC112" s="140"/>
      <c r="BD112" s="140"/>
      <c r="BE112" s="143">
        <f t="shared" si="0"/>
        <v>0</v>
      </c>
      <c r="BF112" s="143">
        <f t="shared" si="1"/>
        <v>0</v>
      </c>
      <c r="BG112" s="143">
        <f t="shared" si="2"/>
        <v>0</v>
      </c>
      <c r="BH112" s="143">
        <f t="shared" si="3"/>
        <v>0</v>
      </c>
      <c r="BI112" s="143">
        <f t="shared" si="4"/>
        <v>0</v>
      </c>
      <c r="BJ112" s="142" t="s">
        <v>143</v>
      </c>
      <c r="BK112" s="140"/>
      <c r="BL112" s="140"/>
      <c r="BM112" s="140"/>
    </row>
    <row r="113" spans="1:31" s="2" customForma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4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9.25" customHeight="1">
      <c r="A114" s="35"/>
      <c r="B114" s="36"/>
      <c r="C114" s="105" t="s">
        <v>109</v>
      </c>
      <c r="D114" s="106"/>
      <c r="E114" s="106"/>
      <c r="F114" s="106"/>
      <c r="G114" s="106"/>
      <c r="H114" s="106"/>
      <c r="I114" s="106"/>
      <c r="J114" s="107">
        <f>ROUND(J97+J106,2)</f>
        <v>0</v>
      </c>
      <c r="K114" s="106"/>
      <c r="L114" s="4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7" customHeight="1">
      <c r="A115" s="35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4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9" spans="1:31" s="2" customFormat="1" ht="7" customHeight="1">
      <c r="A119" s="35"/>
      <c r="B119" s="52"/>
      <c r="C119" s="53"/>
      <c r="D119" s="53"/>
      <c r="E119" s="53"/>
      <c r="F119" s="53"/>
      <c r="G119" s="53"/>
      <c r="H119" s="53"/>
      <c r="I119" s="53"/>
      <c r="J119" s="53"/>
      <c r="K119" s="53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25" customHeight="1">
      <c r="A120" s="35"/>
      <c r="B120" s="36"/>
      <c r="C120" s="22" t="s">
        <v>150</v>
      </c>
      <c r="D120" s="35"/>
      <c r="E120" s="35"/>
      <c r="F120" s="35"/>
      <c r="G120" s="35"/>
      <c r="H120" s="35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7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4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28" t="s">
        <v>14</v>
      </c>
      <c r="D122" s="35"/>
      <c r="E122" s="35"/>
      <c r="F122" s="35"/>
      <c r="G122" s="35"/>
      <c r="H122" s="35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26.25" customHeight="1">
      <c r="A123" s="35"/>
      <c r="B123" s="36"/>
      <c r="C123" s="35"/>
      <c r="D123" s="35"/>
      <c r="E123" s="293" t="str">
        <f>E7</f>
        <v>Rekonštrukcia Areálu ZŠ s materskou školou Spartakovská v Trnave</v>
      </c>
      <c r="F123" s="294"/>
      <c r="G123" s="294"/>
      <c r="H123" s="294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28" t="s">
        <v>111</v>
      </c>
      <c r="D124" s="35"/>
      <c r="E124" s="35"/>
      <c r="F124" s="35"/>
      <c r="G124" s="35"/>
      <c r="H124" s="35"/>
      <c r="I124" s="35"/>
      <c r="J124" s="35"/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6.5" customHeight="1">
      <c r="A125" s="35"/>
      <c r="B125" s="36"/>
      <c r="C125" s="35"/>
      <c r="D125" s="35"/>
      <c r="E125" s="264" t="str">
        <f>E9</f>
        <v>SO 05 - Areálové spevnené plochy a parkoviská</v>
      </c>
      <c r="F125" s="295"/>
      <c r="G125" s="295"/>
      <c r="H125" s="295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7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2" customHeight="1">
      <c r="A127" s="35"/>
      <c r="B127" s="36"/>
      <c r="C127" s="28" t="s">
        <v>18</v>
      </c>
      <c r="D127" s="35"/>
      <c r="E127" s="35"/>
      <c r="F127" s="26" t="str">
        <f>F12</f>
        <v xml:space="preserve"> </v>
      </c>
      <c r="G127" s="35"/>
      <c r="H127" s="35"/>
      <c r="I127" s="28" t="s">
        <v>20</v>
      </c>
      <c r="J127" s="58" t="str">
        <f>IF(J12="","",J12)</f>
        <v>31. 3. 2021</v>
      </c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7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25.75" customHeight="1">
      <c r="A129" s="35"/>
      <c r="B129" s="36"/>
      <c r="C129" s="28" t="s">
        <v>22</v>
      </c>
      <c r="D129" s="35"/>
      <c r="E129" s="35"/>
      <c r="F129" s="26" t="str">
        <f>E15</f>
        <v>Mesto Trnava</v>
      </c>
      <c r="G129" s="35"/>
      <c r="H129" s="35"/>
      <c r="I129" s="28" t="s">
        <v>28</v>
      </c>
      <c r="J129" s="31" t="str">
        <f>E21</f>
        <v>Ing. Ivana Štigová Kučírková, MSc.</v>
      </c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5" customHeight="1">
      <c r="A130" s="35"/>
      <c r="B130" s="36"/>
      <c r="C130" s="28" t="s">
        <v>26</v>
      </c>
      <c r="D130" s="35"/>
      <c r="E130" s="35"/>
      <c r="F130" s="26" t="str">
        <f>IF(E18="","",E18)</f>
        <v>Vyplň údaj</v>
      </c>
      <c r="G130" s="35"/>
      <c r="H130" s="35"/>
      <c r="I130" s="28" t="s">
        <v>31</v>
      </c>
      <c r="J130" s="31" t="str">
        <f>E24</f>
        <v>Rosoft, s.r.o.</v>
      </c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0.25" customHeight="1">
      <c r="A131" s="35"/>
      <c r="B131" s="36"/>
      <c r="C131" s="35"/>
      <c r="D131" s="35"/>
      <c r="E131" s="35"/>
      <c r="F131" s="35"/>
      <c r="G131" s="35"/>
      <c r="H131" s="35"/>
      <c r="I131" s="35"/>
      <c r="J131" s="35"/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11" customFormat="1" ht="29.25" customHeight="1">
      <c r="A132" s="144"/>
      <c r="B132" s="145"/>
      <c r="C132" s="146" t="s">
        <v>151</v>
      </c>
      <c r="D132" s="147" t="s">
        <v>61</v>
      </c>
      <c r="E132" s="147" t="s">
        <v>57</v>
      </c>
      <c r="F132" s="147" t="s">
        <v>58</v>
      </c>
      <c r="G132" s="147" t="s">
        <v>152</v>
      </c>
      <c r="H132" s="147" t="s">
        <v>153</v>
      </c>
      <c r="I132" s="147" t="s">
        <v>154</v>
      </c>
      <c r="J132" s="148" t="s">
        <v>116</v>
      </c>
      <c r="K132" s="149" t="s">
        <v>155</v>
      </c>
      <c r="L132" s="150"/>
      <c r="M132" s="65" t="s">
        <v>1</v>
      </c>
      <c r="N132" s="66" t="s">
        <v>40</v>
      </c>
      <c r="O132" s="66" t="s">
        <v>156</v>
      </c>
      <c r="P132" s="66" t="s">
        <v>157</v>
      </c>
      <c r="Q132" s="66" t="s">
        <v>158</v>
      </c>
      <c r="R132" s="66" t="s">
        <v>159</v>
      </c>
      <c r="S132" s="66" t="s">
        <v>160</v>
      </c>
      <c r="T132" s="67" t="s">
        <v>161</v>
      </c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  <c r="AE132" s="144"/>
    </row>
    <row r="133" spans="1:65" s="2" customFormat="1" ht="23" customHeight="1">
      <c r="A133" s="35"/>
      <c r="B133" s="36"/>
      <c r="C133" s="72" t="s">
        <v>113</v>
      </c>
      <c r="D133" s="35"/>
      <c r="E133" s="35"/>
      <c r="F133" s="35"/>
      <c r="G133" s="35"/>
      <c r="H133" s="35"/>
      <c r="I133" s="35"/>
      <c r="J133" s="151">
        <f>BK133</f>
        <v>0</v>
      </c>
      <c r="K133" s="35"/>
      <c r="L133" s="36"/>
      <c r="M133" s="68"/>
      <c r="N133" s="59"/>
      <c r="O133" s="69"/>
      <c r="P133" s="152">
        <f>P134</f>
        <v>0</v>
      </c>
      <c r="Q133" s="69"/>
      <c r="R133" s="152">
        <f>R134</f>
        <v>424.01628684000008</v>
      </c>
      <c r="S133" s="69"/>
      <c r="T133" s="153">
        <f>T134</f>
        <v>30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75</v>
      </c>
      <c r="AU133" s="18" t="s">
        <v>118</v>
      </c>
      <c r="BK133" s="154">
        <f>BK134</f>
        <v>0</v>
      </c>
    </row>
    <row r="134" spans="1:65" s="12" customFormat="1" ht="26" customHeight="1">
      <c r="B134" s="155"/>
      <c r="D134" s="156" t="s">
        <v>75</v>
      </c>
      <c r="E134" s="157" t="s">
        <v>162</v>
      </c>
      <c r="F134" s="157" t="s">
        <v>163</v>
      </c>
      <c r="I134" s="158"/>
      <c r="J134" s="159">
        <f>BK134</f>
        <v>0</v>
      </c>
      <c r="L134" s="155"/>
      <c r="M134" s="160"/>
      <c r="N134" s="161"/>
      <c r="O134" s="161"/>
      <c r="P134" s="162">
        <f>P135+P178+P216+P218+P253</f>
        <v>0</v>
      </c>
      <c r="Q134" s="161"/>
      <c r="R134" s="162">
        <f>R135+R178+R216+R218+R253</f>
        <v>424.01628684000008</v>
      </c>
      <c r="S134" s="161"/>
      <c r="T134" s="163">
        <f>T135+T178+T216+T218+T253</f>
        <v>30</v>
      </c>
      <c r="AR134" s="156" t="s">
        <v>84</v>
      </c>
      <c r="AT134" s="164" t="s">
        <v>75</v>
      </c>
      <c r="AU134" s="164" t="s">
        <v>76</v>
      </c>
      <c r="AY134" s="156" t="s">
        <v>164</v>
      </c>
      <c r="BK134" s="165">
        <f>BK135+BK178+BK216+BK218+BK253</f>
        <v>0</v>
      </c>
    </row>
    <row r="135" spans="1:65" s="12" customFormat="1" ht="23" customHeight="1">
      <c r="B135" s="155"/>
      <c r="D135" s="156" t="s">
        <v>75</v>
      </c>
      <c r="E135" s="166" t="s">
        <v>84</v>
      </c>
      <c r="F135" s="166" t="s">
        <v>165</v>
      </c>
      <c r="I135" s="158"/>
      <c r="J135" s="167">
        <f>BK135</f>
        <v>0</v>
      </c>
      <c r="L135" s="155"/>
      <c r="M135" s="160"/>
      <c r="N135" s="161"/>
      <c r="O135" s="161"/>
      <c r="P135" s="162">
        <f>SUM(P136:P177)</f>
        <v>0</v>
      </c>
      <c r="Q135" s="161"/>
      <c r="R135" s="162">
        <f>SUM(R136:R177)</f>
        <v>0</v>
      </c>
      <c r="S135" s="161"/>
      <c r="T135" s="163">
        <f>SUM(T136:T177)</f>
        <v>30</v>
      </c>
      <c r="AR135" s="156" t="s">
        <v>84</v>
      </c>
      <c r="AT135" s="164" t="s">
        <v>75</v>
      </c>
      <c r="AU135" s="164" t="s">
        <v>84</v>
      </c>
      <c r="AY135" s="156" t="s">
        <v>164</v>
      </c>
      <c r="BK135" s="165">
        <f>SUM(BK136:BK177)</f>
        <v>0</v>
      </c>
    </row>
    <row r="136" spans="1:65" s="2" customFormat="1" ht="33" customHeight="1">
      <c r="A136" s="35"/>
      <c r="B136" s="136"/>
      <c r="C136" s="168" t="s">
        <v>84</v>
      </c>
      <c r="D136" s="168" t="s">
        <v>166</v>
      </c>
      <c r="E136" s="169" t="s">
        <v>177</v>
      </c>
      <c r="F136" s="170" t="s">
        <v>178</v>
      </c>
      <c r="G136" s="171" t="s">
        <v>174</v>
      </c>
      <c r="H136" s="172">
        <v>60</v>
      </c>
      <c r="I136" s="173"/>
      <c r="J136" s="174">
        <f>ROUND(I136*H136,2)</f>
        <v>0</v>
      </c>
      <c r="K136" s="175"/>
      <c r="L136" s="36"/>
      <c r="M136" s="176" t="s">
        <v>1</v>
      </c>
      <c r="N136" s="177" t="s">
        <v>42</v>
      </c>
      <c r="O136" s="61"/>
      <c r="P136" s="178">
        <f>O136*H136</f>
        <v>0</v>
      </c>
      <c r="Q136" s="178">
        <v>0</v>
      </c>
      <c r="R136" s="178">
        <f>Q136*H136</f>
        <v>0</v>
      </c>
      <c r="S136" s="178">
        <v>0.5</v>
      </c>
      <c r="T136" s="179">
        <f>S136*H136</f>
        <v>30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0" t="s">
        <v>170</v>
      </c>
      <c r="AT136" s="180" t="s">
        <v>166</v>
      </c>
      <c r="AU136" s="180" t="s">
        <v>143</v>
      </c>
      <c r="AY136" s="18" t="s">
        <v>164</v>
      </c>
      <c r="BE136" s="101">
        <f>IF(N136="základná",J136,0)</f>
        <v>0</v>
      </c>
      <c r="BF136" s="101">
        <f>IF(N136="znížená",J136,0)</f>
        <v>0</v>
      </c>
      <c r="BG136" s="101">
        <f>IF(N136="zákl. prenesená",J136,0)</f>
        <v>0</v>
      </c>
      <c r="BH136" s="101">
        <f>IF(N136="zníž. prenesená",J136,0)</f>
        <v>0</v>
      </c>
      <c r="BI136" s="101">
        <f>IF(N136="nulová",J136,0)</f>
        <v>0</v>
      </c>
      <c r="BJ136" s="18" t="s">
        <v>143</v>
      </c>
      <c r="BK136" s="101">
        <f>ROUND(I136*H136,2)</f>
        <v>0</v>
      </c>
      <c r="BL136" s="18" t="s">
        <v>170</v>
      </c>
      <c r="BM136" s="180" t="s">
        <v>1446</v>
      </c>
    </row>
    <row r="137" spans="1:65" s="2" customFormat="1" ht="21.75" customHeight="1">
      <c r="A137" s="35"/>
      <c r="B137" s="136"/>
      <c r="C137" s="168" t="s">
        <v>143</v>
      </c>
      <c r="D137" s="168" t="s">
        <v>166</v>
      </c>
      <c r="E137" s="169" t="s">
        <v>1350</v>
      </c>
      <c r="F137" s="170" t="s">
        <v>1351</v>
      </c>
      <c r="G137" s="171" t="s">
        <v>186</v>
      </c>
      <c r="H137" s="172">
        <v>225</v>
      </c>
      <c r="I137" s="173"/>
      <c r="J137" s="174">
        <f>ROUND(I137*H137,2)</f>
        <v>0</v>
      </c>
      <c r="K137" s="175"/>
      <c r="L137" s="36"/>
      <c r="M137" s="176" t="s">
        <v>1</v>
      </c>
      <c r="N137" s="177" t="s">
        <v>42</v>
      </c>
      <c r="O137" s="61"/>
      <c r="P137" s="178">
        <f>O137*H137</f>
        <v>0</v>
      </c>
      <c r="Q137" s="178">
        <v>0</v>
      </c>
      <c r="R137" s="178">
        <f>Q137*H137</f>
        <v>0</v>
      </c>
      <c r="S137" s="178">
        <v>0</v>
      </c>
      <c r="T137" s="17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0" t="s">
        <v>170</v>
      </c>
      <c r="AT137" s="180" t="s">
        <v>166</v>
      </c>
      <c r="AU137" s="180" t="s">
        <v>143</v>
      </c>
      <c r="AY137" s="18" t="s">
        <v>164</v>
      </c>
      <c r="BE137" s="101">
        <f>IF(N137="základná",J137,0)</f>
        <v>0</v>
      </c>
      <c r="BF137" s="101">
        <f>IF(N137="znížená",J137,0)</f>
        <v>0</v>
      </c>
      <c r="BG137" s="101">
        <f>IF(N137="zákl. prenesená",J137,0)</f>
        <v>0</v>
      </c>
      <c r="BH137" s="101">
        <f>IF(N137="zníž. prenesená",J137,0)</f>
        <v>0</v>
      </c>
      <c r="BI137" s="101">
        <f>IF(N137="nulová",J137,0)</f>
        <v>0</v>
      </c>
      <c r="BJ137" s="18" t="s">
        <v>143</v>
      </c>
      <c r="BK137" s="101">
        <f>ROUND(I137*H137,2)</f>
        <v>0</v>
      </c>
      <c r="BL137" s="18" t="s">
        <v>170</v>
      </c>
      <c r="BM137" s="180" t="s">
        <v>1447</v>
      </c>
    </row>
    <row r="138" spans="1:65" s="2" customFormat="1" ht="21.75" customHeight="1">
      <c r="A138" s="35"/>
      <c r="B138" s="136"/>
      <c r="C138" s="168" t="s">
        <v>176</v>
      </c>
      <c r="D138" s="168" t="s">
        <v>166</v>
      </c>
      <c r="E138" s="169" t="s">
        <v>1079</v>
      </c>
      <c r="F138" s="170" t="s">
        <v>1080</v>
      </c>
      <c r="G138" s="171" t="s">
        <v>186</v>
      </c>
      <c r="H138" s="172">
        <v>225</v>
      </c>
      <c r="I138" s="173"/>
      <c r="J138" s="174">
        <f>ROUND(I138*H138,2)</f>
        <v>0</v>
      </c>
      <c r="K138" s="175"/>
      <c r="L138" s="36"/>
      <c r="M138" s="176" t="s">
        <v>1</v>
      </c>
      <c r="N138" s="177" t="s">
        <v>42</v>
      </c>
      <c r="O138" s="61"/>
      <c r="P138" s="178">
        <f>O138*H138</f>
        <v>0</v>
      </c>
      <c r="Q138" s="178">
        <v>0</v>
      </c>
      <c r="R138" s="178">
        <f>Q138*H138</f>
        <v>0</v>
      </c>
      <c r="S138" s="178">
        <v>0</v>
      </c>
      <c r="T138" s="17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0" t="s">
        <v>170</v>
      </c>
      <c r="AT138" s="180" t="s">
        <v>166</v>
      </c>
      <c r="AU138" s="180" t="s">
        <v>143</v>
      </c>
      <c r="AY138" s="18" t="s">
        <v>164</v>
      </c>
      <c r="BE138" s="101">
        <f>IF(N138="základná",J138,0)</f>
        <v>0</v>
      </c>
      <c r="BF138" s="101">
        <f>IF(N138="znížená",J138,0)</f>
        <v>0</v>
      </c>
      <c r="BG138" s="101">
        <f>IF(N138="zákl. prenesená",J138,0)</f>
        <v>0</v>
      </c>
      <c r="BH138" s="101">
        <f>IF(N138="zníž. prenesená",J138,0)</f>
        <v>0</v>
      </c>
      <c r="BI138" s="101">
        <f>IF(N138="nulová",J138,0)</f>
        <v>0</v>
      </c>
      <c r="BJ138" s="18" t="s">
        <v>143</v>
      </c>
      <c r="BK138" s="101">
        <f>ROUND(I138*H138,2)</f>
        <v>0</v>
      </c>
      <c r="BL138" s="18" t="s">
        <v>170</v>
      </c>
      <c r="BM138" s="180" t="s">
        <v>1448</v>
      </c>
    </row>
    <row r="139" spans="1:65" s="2" customFormat="1" ht="21.75" customHeight="1">
      <c r="A139" s="35"/>
      <c r="B139" s="136"/>
      <c r="C139" s="168" t="s">
        <v>170</v>
      </c>
      <c r="D139" s="168" t="s">
        <v>166</v>
      </c>
      <c r="E139" s="169" t="s">
        <v>1356</v>
      </c>
      <c r="F139" s="170" t="s">
        <v>1357</v>
      </c>
      <c r="G139" s="171" t="s">
        <v>186</v>
      </c>
      <c r="H139" s="172">
        <v>40</v>
      </c>
      <c r="I139" s="173"/>
      <c r="J139" s="174">
        <f>ROUND(I139*H139,2)</f>
        <v>0</v>
      </c>
      <c r="K139" s="175"/>
      <c r="L139" s="36"/>
      <c r="M139" s="176" t="s">
        <v>1</v>
      </c>
      <c r="N139" s="177" t="s">
        <v>42</v>
      </c>
      <c r="O139" s="61"/>
      <c r="P139" s="178">
        <f>O139*H139</f>
        <v>0</v>
      </c>
      <c r="Q139" s="178">
        <v>0</v>
      </c>
      <c r="R139" s="178">
        <f>Q139*H139</f>
        <v>0</v>
      </c>
      <c r="S139" s="178">
        <v>0</v>
      </c>
      <c r="T139" s="17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0" t="s">
        <v>170</v>
      </c>
      <c r="AT139" s="180" t="s">
        <v>166</v>
      </c>
      <c r="AU139" s="180" t="s">
        <v>143</v>
      </c>
      <c r="AY139" s="18" t="s">
        <v>164</v>
      </c>
      <c r="BE139" s="101">
        <f>IF(N139="základná",J139,0)</f>
        <v>0</v>
      </c>
      <c r="BF139" s="101">
        <f>IF(N139="znížená",J139,0)</f>
        <v>0</v>
      </c>
      <c r="BG139" s="101">
        <f>IF(N139="zákl. prenesená",J139,0)</f>
        <v>0</v>
      </c>
      <c r="BH139" s="101">
        <f>IF(N139="zníž. prenesená",J139,0)</f>
        <v>0</v>
      </c>
      <c r="BI139" s="101">
        <f>IF(N139="nulová",J139,0)</f>
        <v>0</v>
      </c>
      <c r="BJ139" s="18" t="s">
        <v>143</v>
      </c>
      <c r="BK139" s="101">
        <f>ROUND(I139*H139,2)</f>
        <v>0</v>
      </c>
      <c r="BL139" s="18" t="s">
        <v>170</v>
      </c>
      <c r="BM139" s="180" t="s">
        <v>1449</v>
      </c>
    </row>
    <row r="140" spans="1:65" s="13" customFormat="1" ht="12">
      <c r="B140" s="181"/>
      <c r="D140" s="182" t="s">
        <v>203</v>
      </c>
      <c r="E140" s="183" t="s">
        <v>1</v>
      </c>
      <c r="F140" s="184" t="s">
        <v>1450</v>
      </c>
      <c r="H140" s="183" t="s">
        <v>1</v>
      </c>
      <c r="I140" s="185"/>
      <c r="L140" s="181"/>
      <c r="M140" s="186"/>
      <c r="N140" s="187"/>
      <c r="O140" s="187"/>
      <c r="P140" s="187"/>
      <c r="Q140" s="187"/>
      <c r="R140" s="187"/>
      <c r="S140" s="187"/>
      <c r="T140" s="188"/>
      <c r="AT140" s="183" t="s">
        <v>203</v>
      </c>
      <c r="AU140" s="183" t="s">
        <v>143</v>
      </c>
      <c r="AV140" s="13" t="s">
        <v>84</v>
      </c>
      <c r="AW140" s="13" t="s">
        <v>30</v>
      </c>
      <c r="AX140" s="13" t="s">
        <v>76</v>
      </c>
      <c r="AY140" s="183" t="s">
        <v>164</v>
      </c>
    </row>
    <row r="141" spans="1:65" s="14" customFormat="1" ht="12">
      <c r="B141" s="189"/>
      <c r="D141" s="182" t="s">
        <v>203</v>
      </c>
      <c r="E141" s="190" t="s">
        <v>1</v>
      </c>
      <c r="F141" s="191" t="s">
        <v>7</v>
      </c>
      <c r="H141" s="192">
        <v>20</v>
      </c>
      <c r="I141" s="193"/>
      <c r="L141" s="189"/>
      <c r="M141" s="194"/>
      <c r="N141" s="195"/>
      <c r="O141" s="195"/>
      <c r="P141" s="195"/>
      <c r="Q141" s="195"/>
      <c r="R141" s="195"/>
      <c r="S141" s="195"/>
      <c r="T141" s="196"/>
      <c r="AT141" s="190" t="s">
        <v>203</v>
      </c>
      <c r="AU141" s="190" t="s">
        <v>143</v>
      </c>
      <c r="AV141" s="14" t="s">
        <v>143</v>
      </c>
      <c r="AW141" s="14" t="s">
        <v>30</v>
      </c>
      <c r="AX141" s="14" t="s">
        <v>76</v>
      </c>
      <c r="AY141" s="190" t="s">
        <v>164</v>
      </c>
    </row>
    <row r="142" spans="1:65" s="13" customFormat="1" ht="12">
      <c r="B142" s="181"/>
      <c r="D142" s="182" t="s">
        <v>203</v>
      </c>
      <c r="E142" s="183" t="s">
        <v>1</v>
      </c>
      <c r="F142" s="184" t="s">
        <v>1451</v>
      </c>
      <c r="H142" s="183" t="s">
        <v>1</v>
      </c>
      <c r="I142" s="185"/>
      <c r="L142" s="181"/>
      <c r="M142" s="186"/>
      <c r="N142" s="187"/>
      <c r="O142" s="187"/>
      <c r="P142" s="187"/>
      <c r="Q142" s="187"/>
      <c r="R142" s="187"/>
      <c r="S142" s="187"/>
      <c r="T142" s="188"/>
      <c r="AT142" s="183" t="s">
        <v>203</v>
      </c>
      <c r="AU142" s="183" t="s">
        <v>143</v>
      </c>
      <c r="AV142" s="13" t="s">
        <v>84</v>
      </c>
      <c r="AW142" s="13" t="s">
        <v>30</v>
      </c>
      <c r="AX142" s="13" t="s">
        <v>76</v>
      </c>
      <c r="AY142" s="183" t="s">
        <v>164</v>
      </c>
    </row>
    <row r="143" spans="1:65" s="14" customFormat="1" ht="12">
      <c r="B143" s="189"/>
      <c r="D143" s="182" t="s">
        <v>203</v>
      </c>
      <c r="E143" s="190" t="s">
        <v>1</v>
      </c>
      <c r="F143" s="191" t="s">
        <v>7</v>
      </c>
      <c r="H143" s="192">
        <v>20</v>
      </c>
      <c r="I143" s="193"/>
      <c r="L143" s="189"/>
      <c r="M143" s="194"/>
      <c r="N143" s="195"/>
      <c r="O143" s="195"/>
      <c r="P143" s="195"/>
      <c r="Q143" s="195"/>
      <c r="R143" s="195"/>
      <c r="S143" s="195"/>
      <c r="T143" s="196"/>
      <c r="AT143" s="190" t="s">
        <v>203</v>
      </c>
      <c r="AU143" s="190" t="s">
        <v>143</v>
      </c>
      <c r="AV143" s="14" t="s">
        <v>143</v>
      </c>
      <c r="AW143" s="14" t="s">
        <v>30</v>
      </c>
      <c r="AX143" s="14" t="s">
        <v>76</v>
      </c>
      <c r="AY143" s="190" t="s">
        <v>164</v>
      </c>
    </row>
    <row r="144" spans="1:65" s="15" customFormat="1" ht="12">
      <c r="B144" s="197"/>
      <c r="D144" s="182" t="s">
        <v>203</v>
      </c>
      <c r="E144" s="198" t="s">
        <v>1</v>
      </c>
      <c r="F144" s="199" t="s">
        <v>206</v>
      </c>
      <c r="H144" s="200">
        <v>40</v>
      </c>
      <c r="I144" s="201"/>
      <c r="L144" s="197"/>
      <c r="M144" s="202"/>
      <c r="N144" s="203"/>
      <c r="O144" s="203"/>
      <c r="P144" s="203"/>
      <c r="Q144" s="203"/>
      <c r="R144" s="203"/>
      <c r="S144" s="203"/>
      <c r="T144" s="204"/>
      <c r="AT144" s="198" t="s">
        <v>203</v>
      </c>
      <c r="AU144" s="198" t="s">
        <v>143</v>
      </c>
      <c r="AV144" s="15" t="s">
        <v>170</v>
      </c>
      <c r="AW144" s="15" t="s">
        <v>30</v>
      </c>
      <c r="AX144" s="15" t="s">
        <v>84</v>
      </c>
      <c r="AY144" s="198" t="s">
        <v>164</v>
      </c>
    </row>
    <row r="145" spans="1:65" s="2" customFormat="1" ht="33" customHeight="1">
      <c r="A145" s="35"/>
      <c r="B145" s="136"/>
      <c r="C145" s="168" t="s">
        <v>183</v>
      </c>
      <c r="D145" s="168" t="s">
        <v>166</v>
      </c>
      <c r="E145" s="169" t="s">
        <v>1452</v>
      </c>
      <c r="F145" s="170" t="s">
        <v>1453</v>
      </c>
      <c r="G145" s="171" t="s">
        <v>186</v>
      </c>
      <c r="H145" s="172">
        <v>205</v>
      </c>
      <c r="I145" s="173"/>
      <c r="J145" s="174">
        <f>ROUND(I145*H145,2)</f>
        <v>0</v>
      </c>
      <c r="K145" s="175"/>
      <c r="L145" s="36"/>
      <c r="M145" s="176" t="s">
        <v>1</v>
      </c>
      <c r="N145" s="177" t="s">
        <v>42</v>
      </c>
      <c r="O145" s="61"/>
      <c r="P145" s="178">
        <f>O145*H145</f>
        <v>0</v>
      </c>
      <c r="Q145" s="178">
        <v>0</v>
      </c>
      <c r="R145" s="178">
        <f>Q145*H145</f>
        <v>0</v>
      </c>
      <c r="S145" s="178">
        <v>0</v>
      </c>
      <c r="T145" s="17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0" t="s">
        <v>170</v>
      </c>
      <c r="AT145" s="180" t="s">
        <v>166</v>
      </c>
      <c r="AU145" s="180" t="s">
        <v>143</v>
      </c>
      <c r="AY145" s="18" t="s">
        <v>164</v>
      </c>
      <c r="BE145" s="101">
        <f>IF(N145="základná",J145,0)</f>
        <v>0</v>
      </c>
      <c r="BF145" s="101">
        <f>IF(N145="znížená",J145,0)</f>
        <v>0</v>
      </c>
      <c r="BG145" s="101">
        <f>IF(N145="zákl. prenesená",J145,0)</f>
        <v>0</v>
      </c>
      <c r="BH145" s="101">
        <f>IF(N145="zníž. prenesená",J145,0)</f>
        <v>0</v>
      </c>
      <c r="BI145" s="101">
        <f>IF(N145="nulová",J145,0)</f>
        <v>0</v>
      </c>
      <c r="BJ145" s="18" t="s">
        <v>143</v>
      </c>
      <c r="BK145" s="101">
        <f>ROUND(I145*H145,2)</f>
        <v>0</v>
      </c>
      <c r="BL145" s="18" t="s">
        <v>170</v>
      </c>
      <c r="BM145" s="180" t="s">
        <v>1454</v>
      </c>
    </row>
    <row r="146" spans="1:65" s="13" customFormat="1" ht="12">
      <c r="B146" s="181"/>
      <c r="D146" s="182" t="s">
        <v>203</v>
      </c>
      <c r="E146" s="183" t="s">
        <v>1</v>
      </c>
      <c r="F146" s="184" t="s">
        <v>1455</v>
      </c>
      <c r="H146" s="183" t="s">
        <v>1</v>
      </c>
      <c r="I146" s="185"/>
      <c r="L146" s="181"/>
      <c r="M146" s="186"/>
      <c r="N146" s="187"/>
      <c r="O146" s="187"/>
      <c r="P146" s="187"/>
      <c r="Q146" s="187"/>
      <c r="R146" s="187"/>
      <c r="S146" s="187"/>
      <c r="T146" s="188"/>
      <c r="AT146" s="183" t="s">
        <v>203</v>
      </c>
      <c r="AU146" s="183" t="s">
        <v>143</v>
      </c>
      <c r="AV146" s="13" t="s">
        <v>84</v>
      </c>
      <c r="AW146" s="13" t="s">
        <v>30</v>
      </c>
      <c r="AX146" s="13" t="s">
        <v>76</v>
      </c>
      <c r="AY146" s="183" t="s">
        <v>164</v>
      </c>
    </row>
    <row r="147" spans="1:65" s="14" customFormat="1" ht="12">
      <c r="B147" s="189"/>
      <c r="D147" s="182" t="s">
        <v>203</v>
      </c>
      <c r="E147" s="190" t="s">
        <v>1</v>
      </c>
      <c r="F147" s="191" t="s">
        <v>1456</v>
      </c>
      <c r="H147" s="192">
        <v>225</v>
      </c>
      <c r="I147" s="193"/>
      <c r="L147" s="189"/>
      <c r="M147" s="194"/>
      <c r="N147" s="195"/>
      <c r="O147" s="195"/>
      <c r="P147" s="195"/>
      <c r="Q147" s="195"/>
      <c r="R147" s="195"/>
      <c r="S147" s="195"/>
      <c r="T147" s="196"/>
      <c r="AT147" s="190" t="s">
        <v>203</v>
      </c>
      <c r="AU147" s="190" t="s">
        <v>143</v>
      </c>
      <c r="AV147" s="14" t="s">
        <v>143</v>
      </c>
      <c r="AW147" s="14" t="s">
        <v>30</v>
      </c>
      <c r="AX147" s="14" t="s">
        <v>76</v>
      </c>
      <c r="AY147" s="190" t="s">
        <v>164</v>
      </c>
    </row>
    <row r="148" spans="1:65" s="13" customFormat="1" ht="12">
      <c r="B148" s="181"/>
      <c r="D148" s="182" t="s">
        <v>203</v>
      </c>
      <c r="E148" s="183" t="s">
        <v>1</v>
      </c>
      <c r="F148" s="184" t="s">
        <v>1457</v>
      </c>
      <c r="H148" s="183" t="s">
        <v>1</v>
      </c>
      <c r="I148" s="185"/>
      <c r="L148" s="181"/>
      <c r="M148" s="186"/>
      <c r="N148" s="187"/>
      <c r="O148" s="187"/>
      <c r="P148" s="187"/>
      <c r="Q148" s="187"/>
      <c r="R148" s="187"/>
      <c r="S148" s="187"/>
      <c r="T148" s="188"/>
      <c r="AT148" s="183" t="s">
        <v>203</v>
      </c>
      <c r="AU148" s="183" t="s">
        <v>143</v>
      </c>
      <c r="AV148" s="13" t="s">
        <v>84</v>
      </c>
      <c r="AW148" s="13" t="s">
        <v>30</v>
      </c>
      <c r="AX148" s="13" t="s">
        <v>76</v>
      </c>
      <c r="AY148" s="183" t="s">
        <v>164</v>
      </c>
    </row>
    <row r="149" spans="1:65" s="14" customFormat="1" ht="12">
      <c r="B149" s="189"/>
      <c r="D149" s="182" t="s">
        <v>203</v>
      </c>
      <c r="E149" s="190" t="s">
        <v>1</v>
      </c>
      <c r="F149" s="191" t="s">
        <v>1458</v>
      </c>
      <c r="H149" s="192">
        <v>-20</v>
      </c>
      <c r="I149" s="193"/>
      <c r="L149" s="189"/>
      <c r="M149" s="194"/>
      <c r="N149" s="195"/>
      <c r="O149" s="195"/>
      <c r="P149" s="195"/>
      <c r="Q149" s="195"/>
      <c r="R149" s="195"/>
      <c r="S149" s="195"/>
      <c r="T149" s="196"/>
      <c r="AT149" s="190" t="s">
        <v>203</v>
      </c>
      <c r="AU149" s="190" t="s">
        <v>143</v>
      </c>
      <c r="AV149" s="14" t="s">
        <v>143</v>
      </c>
      <c r="AW149" s="14" t="s">
        <v>30</v>
      </c>
      <c r="AX149" s="14" t="s">
        <v>76</v>
      </c>
      <c r="AY149" s="190" t="s">
        <v>164</v>
      </c>
    </row>
    <row r="150" spans="1:65" s="15" customFormat="1" ht="12">
      <c r="B150" s="197"/>
      <c r="D150" s="182" t="s">
        <v>203</v>
      </c>
      <c r="E150" s="198" t="s">
        <v>1046</v>
      </c>
      <c r="F150" s="199" t="s">
        <v>206</v>
      </c>
      <c r="H150" s="200">
        <v>205</v>
      </c>
      <c r="I150" s="201"/>
      <c r="L150" s="197"/>
      <c r="M150" s="202"/>
      <c r="N150" s="203"/>
      <c r="O150" s="203"/>
      <c r="P150" s="203"/>
      <c r="Q150" s="203"/>
      <c r="R150" s="203"/>
      <c r="S150" s="203"/>
      <c r="T150" s="204"/>
      <c r="AT150" s="198" t="s">
        <v>203</v>
      </c>
      <c r="AU150" s="198" t="s">
        <v>143</v>
      </c>
      <c r="AV150" s="15" t="s">
        <v>170</v>
      </c>
      <c r="AW150" s="15" t="s">
        <v>30</v>
      </c>
      <c r="AX150" s="15" t="s">
        <v>84</v>
      </c>
      <c r="AY150" s="198" t="s">
        <v>164</v>
      </c>
    </row>
    <row r="151" spans="1:65" s="2" customFormat="1" ht="44.25" customHeight="1">
      <c r="A151" s="35"/>
      <c r="B151" s="136"/>
      <c r="C151" s="168" t="s">
        <v>188</v>
      </c>
      <c r="D151" s="168" t="s">
        <v>166</v>
      </c>
      <c r="E151" s="169" t="s">
        <v>1459</v>
      </c>
      <c r="F151" s="170" t="s">
        <v>1460</v>
      </c>
      <c r="G151" s="171" t="s">
        <v>186</v>
      </c>
      <c r="H151" s="172">
        <v>410</v>
      </c>
      <c r="I151" s="173"/>
      <c r="J151" s="174">
        <f>ROUND(I151*H151,2)</f>
        <v>0</v>
      </c>
      <c r="K151" s="175"/>
      <c r="L151" s="36"/>
      <c r="M151" s="176" t="s">
        <v>1</v>
      </c>
      <c r="N151" s="177" t="s">
        <v>42</v>
      </c>
      <c r="O151" s="61"/>
      <c r="P151" s="178">
        <f>O151*H151</f>
        <v>0</v>
      </c>
      <c r="Q151" s="178">
        <v>0</v>
      </c>
      <c r="R151" s="178">
        <f>Q151*H151</f>
        <v>0</v>
      </c>
      <c r="S151" s="178">
        <v>0</v>
      </c>
      <c r="T151" s="17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0" t="s">
        <v>170</v>
      </c>
      <c r="AT151" s="180" t="s">
        <v>166</v>
      </c>
      <c r="AU151" s="180" t="s">
        <v>143</v>
      </c>
      <c r="AY151" s="18" t="s">
        <v>164</v>
      </c>
      <c r="BE151" s="101">
        <f>IF(N151="základná",J151,0)</f>
        <v>0</v>
      </c>
      <c r="BF151" s="101">
        <f>IF(N151="znížená",J151,0)</f>
        <v>0</v>
      </c>
      <c r="BG151" s="101">
        <f>IF(N151="zákl. prenesená",J151,0)</f>
        <v>0</v>
      </c>
      <c r="BH151" s="101">
        <f>IF(N151="zníž. prenesená",J151,0)</f>
        <v>0</v>
      </c>
      <c r="BI151" s="101">
        <f>IF(N151="nulová",J151,0)</f>
        <v>0</v>
      </c>
      <c r="BJ151" s="18" t="s">
        <v>143</v>
      </c>
      <c r="BK151" s="101">
        <f>ROUND(I151*H151,2)</f>
        <v>0</v>
      </c>
      <c r="BL151" s="18" t="s">
        <v>170</v>
      </c>
      <c r="BM151" s="180" t="s">
        <v>1461</v>
      </c>
    </row>
    <row r="152" spans="1:65" s="14" customFormat="1" ht="12">
      <c r="B152" s="189"/>
      <c r="D152" s="182" t="s">
        <v>203</v>
      </c>
      <c r="E152" s="190" t="s">
        <v>1</v>
      </c>
      <c r="F152" s="191" t="s">
        <v>1462</v>
      </c>
      <c r="H152" s="192">
        <v>410</v>
      </c>
      <c r="I152" s="193"/>
      <c r="L152" s="189"/>
      <c r="M152" s="194"/>
      <c r="N152" s="195"/>
      <c r="O152" s="195"/>
      <c r="P152" s="195"/>
      <c r="Q152" s="195"/>
      <c r="R152" s="195"/>
      <c r="S152" s="195"/>
      <c r="T152" s="196"/>
      <c r="AT152" s="190" t="s">
        <v>203</v>
      </c>
      <c r="AU152" s="190" t="s">
        <v>143</v>
      </c>
      <c r="AV152" s="14" t="s">
        <v>143</v>
      </c>
      <c r="AW152" s="14" t="s">
        <v>30</v>
      </c>
      <c r="AX152" s="14" t="s">
        <v>84</v>
      </c>
      <c r="AY152" s="190" t="s">
        <v>164</v>
      </c>
    </row>
    <row r="153" spans="1:65" s="2" customFormat="1" ht="21.75" customHeight="1">
      <c r="A153" s="35"/>
      <c r="B153" s="136"/>
      <c r="C153" s="168" t="s">
        <v>191</v>
      </c>
      <c r="D153" s="168" t="s">
        <v>166</v>
      </c>
      <c r="E153" s="169" t="s">
        <v>1463</v>
      </c>
      <c r="F153" s="170" t="s">
        <v>1464</v>
      </c>
      <c r="G153" s="171" t="s">
        <v>186</v>
      </c>
      <c r="H153" s="172">
        <v>20</v>
      </c>
      <c r="I153" s="173"/>
      <c r="J153" s="174">
        <f>ROUND(I153*H153,2)</f>
        <v>0</v>
      </c>
      <c r="K153" s="175"/>
      <c r="L153" s="36"/>
      <c r="M153" s="176" t="s">
        <v>1</v>
      </c>
      <c r="N153" s="177" t="s">
        <v>42</v>
      </c>
      <c r="O153" s="61"/>
      <c r="P153" s="178">
        <f>O153*H153</f>
        <v>0</v>
      </c>
      <c r="Q153" s="178">
        <v>0</v>
      </c>
      <c r="R153" s="178">
        <f>Q153*H153</f>
        <v>0</v>
      </c>
      <c r="S153" s="178">
        <v>0</v>
      </c>
      <c r="T153" s="17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170</v>
      </c>
      <c r="AT153" s="180" t="s">
        <v>166</v>
      </c>
      <c r="AU153" s="180" t="s">
        <v>143</v>
      </c>
      <c r="AY153" s="18" t="s">
        <v>164</v>
      </c>
      <c r="BE153" s="101">
        <f>IF(N153="základná",J153,0)</f>
        <v>0</v>
      </c>
      <c r="BF153" s="101">
        <f>IF(N153="znížená",J153,0)</f>
        <v>0</v>
      </c>
      <c r="BG153" s="101">
        <f>IF(N153="zákl. prenesená",J153,0)</f>
        <v>0</v>
      </c>
      <c r="BH153" s="101">
        <f>IF(N153="zníž. prenesená",J153,0)</f>
        <v>0</v>
      </c>
      <c r="BI153" s="101">
        <f>IF(N153="nulová",J153,0)</f>
        <v>0</v>
      </c>
      <c r="BJ153" s="18" t="s">
        <v>143</v>
      </c>
      <c r="BK153" s="101">
        <f>ROUND(I153*H153,2)</f>
        <v>0</v>
      </c>
      <c r="BL153" s="18" t="s">
        <v>170</v>
      </c>
      <c r="BM153" s="180" t="s">
        <v>1465</v>
      </c>
    </row>
    <row r="154" spans="1:65" s="13" customFormat="1" ht="12">
      <c r="B154" s="181"/>
      <c r="D154" s="182" t="s">
        <v>203</v>
      </c>
      <c r="E154" s="183" t="s">
        <v>1</v>
      </c>
      <c r="F154" s="184" t="s">
        <v>1466</v>
      </c>
      <c r="H154" s="183" t="s">
        <v>1</v>
      </c>
      <c r="I154" s="185"/>
      <c r="L154" s="181"/>
      <c r="M154" s="186"/>
      <c r="N154" s="187"/>
      <c r="O154" s="187"/>
      <c r="P154" s="187"/>
      <c r="Q154" s="187"/>
      <c r="R154" s="187"/>
      <c r="S154" s="187"/>
      <c r="T154" s="188"/>
      <c r="AT154" s="183" t="s">
        <v>203</v>
      </c>
      <c r="AU154" s="183" t="s">
        <v>143</v>
      </c>
      <c r="AV154" s="13" t="s">
        <v>84</v>
      </c>
      <c r="AW154" s="13" t="s">
        <v>30</v>
      </c>
      <c r="AX154" s="13" t="s">
        <v>76</v>
      </c>
      <c r="AY154" s="183" t="s">
        <v>164</v>
      </c>
    </row>
    <row r="155" spans="1:65" s="14" customFormat="1" ht="12">
      <c r="B155" s="189"/>
      <c r="D155" s="182" t="s">
        <v>203</v>
      </c>
      <c r="E155" s="190" t="s">
        <v>1</v>
      </c>
      <c r="F155" s="191" t="s">
        <v>7</v>
      </c>
      <c r="H155" s="192">
        <v>20</v>
      </c>
      <c r="I155" s="193"/>
      <c r="L155" s="189"/>
      <c r="M155" s="194"/>
      <c r="N155" s="195"/>
      <c r="O155" s="195"/>
      <c r="P155" s="195"/>
      <c r="Q155" s="195"/>
      <c r="R155" s="195"/>
      <c r="S155" s="195"/>
      <c r="T155" s="196"/>
      <c r="AT155" s="190" t="s">
        <v>203</v>
      </c>
      <c r="AU155" s="190" t="s">
        <v>143</v>
      </c>
      <c r="AV155" s="14" t="s">
        <v>143</v>
      </c>
      <c r="AW155" s="14" t="s">
        <v>30</v>
      </c>
      <c r="AX155" s="14" t="s">
        <v>76</v>
      </c>
      <c r="AY155" s="190" t="s">
        <v>164</v>
      </c>
    </row>
    <row r="156" spans="1:65" s="15" customFormat="1" ht="12">
      <c r="B156" s="197"/>
      <c r="D156" s="182" t="s">
        <v>203</v>
      </c>
      <c r="E156" s="198" t="s">
        <v>1</v>
      </c>
      <c r="F156" s="199" t="s">
        <v>206</v>
      </c>
      <c r="H156" s="200">
        <v>20</v>
      </c>
      <c r="I156" s="201"/>
      <c r="L156" s="197"/>
      <c r="M156" s="202"/>
      <c r="N156" s="203"/>
      <c r="O156" s="203"/>
      <c r="P156" s="203"/>
      <c r="Q156" s="203"/>
      <c r="R156" s="203"/>
      <c r="S156" s="203"/>
      <c r="T156" s="204"/>
      <c r="AT156" s="198" t="s">
        <v>203</v>
      </c>
      <c r="AU156" s="198" t="s">
        <v>143</v>
      </c>
      <c r="AV156" s="15" t="s">
        <v>170</v>
      </c>
      <c r="AW156" s="15" t="s">
        <v>30</v>
      </c>
      <c r="AX156" s="15" t="s">
        <v>84</v>
      </c>
      <c r="AY156" s="198" t="s">
        <v>164</v>
      </c>
    </row>
    <row r="157" spans="1:65" s="2" customFormat="1" ht="33" customHeight="1">
      <c r="A157" s="35"/>
      <c r="B157" s="136"/>
      <c r="C157" s="168" t="s">
        <v>195</v>
      </c>
      <c r="D157" s="168" t="s">
        <v>166</v>
      </c>
      <c r="E157" s="169" t="s">
        <v>1467</v>
      </c>
      <c r="F157" s="170" t="s">
        <v>1468</v>
      </c>
      <c r="G157" s="171" t="s">
        <v>186</v>
      </c>
      <c r="H157" s="172">
        <v>20</v>
      </c>
      <c r="I157" s="173"/>
      <c r="J157" s="174">
        <f>ROUND(I157*H157,2)</f>
        <v>0</v>
      </c>
      <c r="K157" s="175"/>
      <c r="L157" s="36"/>
      <c r="M157" s="176" t="s">
        <v>1</v>
      </c>
      <c r="N157" s="177" t="s">
        <v>42</v>
      </c>
      <c r="O157" s="61"/>
      <c r="P157" s="178">
        <f>O157*H157</f>
        <v>0</v>
      </c>
      <c r="Q157" s="178">
        <v>0</v>
      </c>
      <c r="R157" s="178">
        <f>Q157*H157</f>
        <v>0</v>
      </c>
      <c r="S157" s="178">
        <v>0</v>
      </c>
      <c r="T157" s="17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0" t="s">
        <v>170</v>
      </c>
      <c r="AT157" s="180" t="s">
        <v>166</v>
      </c>
      <c r="AU157" s="180" t="s">
        <v>143</v>
      </c>
      <c r="AY157" s="18" t="s">
        <v>164</v>
      </c>
      <c r="BE157" s="101">
        <f>IF(N157="základná",J157,0)</f>
        <v>0</v>
      </c>
      <c r="BF157" s="101">
        <f>IF(N157="znížená",J157,0)</f>
        <v>0</v>
      </c>
      <c r="BG157" s="101">
        <f>IF(N157="zákl. prenesená",J157,0)</f>
        <v>0</v>
      </c>
      <c r="BH157" s="101">
        <f>IF(N157="zníž. prenesená",J157,0)</f>
        <v>0</v>
      </c>
      <c r="BI157" s="101">
        <f>IF(N157="nulová",J157,0)</f>
        <v>0</v>
      </c>
      <c r="BJ157" s="18" t="s">
        <v>143</v>
      </c>
      <c r="BK157" s="101">
        <f>ROUND(I157*H157,2)</f>
        <v>0</v>
      </c>
      <c r="BL157" s="18" t="s">
        <v>170</v>
      </c>
      <c r="BM157" s="180" t="s">
        <v>1469</v>
      </c>
    </row>
    <row r="158" spans="1:65" s="13" customFormat="1" ht="12">
      <c r="B158" s="181"/>
      <c r="D158" s="182" t="s">
        <v>203</v>
      </c>
      <c r="E158" s="183" t="s">
        <v>1</v>
      </c>
      <c r="F158" s="184" t="s">
        <v>1470</v>
      </c>
      <c r="H158" s="183" t="s">
        <v>1</v>
      </c>
      <c r="I158" s="185"/>
      <c r="L158" s="181"/>
      <c r="M158" s="186"/>
      <c r="N158" s="187"/>
      <c r="O158" s="187"/>
      <c r="P158" s="187"/>
      <c r="Q158" s="187"/>
      <c r="R158" s="187"/>
      <c r="S158" s="187"/>
      <c r="T158" s="188"/>
      <c r="AT158" s="183" t="s">
        <v>203</v>
      </c>
      <c r="AU158" s="183" t="s">
        <v>143</v>
      </c>
      <c r="AV158" s="13" t="s">
        <v>84</v>
      </c>
      <c r="AW158" s="13" t="s">
        <v>30</v>
      </c>
      <c r="AX158" s="13" t="s">
        <v>76</v>
      </c>
      <c r="AY158" s="183" t="s">
        <v>164</v>
      </c>
    </row>
    <row r="159" spans="1:65" s="14" customFormat="1" ht="12">
      <c r="B159" s="189"/>
      <c r="D159" s="182" t="s">
        <v>203</v>
      </c>
      <c r="E159" s="190" t="s">
        <v>1</v>
      </c>
      <c r="F159" s="191" t="s">
        <v>7</v>
      </c>
      <c r="H159" s="192">
        <v>20</v>
      </c>
      <c r="I159" s="193"/>
      <c r="L159" s="189"/>
      <c r="M159" s="194"/>
      <c r="N159" s="195"/>
      <c r="O159" s="195"/>
      <c r="P159" s="195"/>
      <c r="Q159" s="195"/>
      <c r="R159" s="195"/>
      <c r="S159" s="195"/>
      <c r="T159" s="196"/>
      <c r="AT159" s="190" t="s">
        <v>203</v>
      </c>
      <c r="AU159" s="190" t="s">
        <v>143</v>
      </c>
      <c r="AV159" s="14" t="s">
        <v>143</v>
      </c>
      <c r="AW159" s="14" t="s">
        <v>30</v>
      </c>
      <c r="AX159" s="14" t="s">
        <v>76</v>
      </c>
      <c r="AY159" s="190" t="s">
        <v>164</v>
      </c>
    </row>
    <row r="160" spans="1:65" s="15" customFormat="1" ht="12">
      <c r="B160" s="197"/>
      <c r="D160" s="182" t="s">
        <v>203</v>
      </c>
      <c r="E160" s="198" t="s">
        <v>1</v>
      </c>
      <c r="F160" s="199" t="s">
        <v>206</v>
      </c>
      <c r="H160" s="200">
        <v>20</v>
      </c>
      <c r="I160" s="201"/>
      <c r="L160" s="197"/>
      <c r="M160" s="202"/>
      <c r="N160" s="203"/>
      <c r="O160" s="203"/>
      <c r="P160" s="203"/>
      <c r="Q160" s="203"/>
      <c r="R160" s="203"/>
      <c r="S160" s="203"/>
      <c r="T160" s="204"/>
      <c r="AT160" s="198" t="s">
        <v>203</v>
      </c>
      <c r="AU160" s="198" t="s">
        <v>143</v>
      </c>
      <c r="AV160" s="15" t="s">
        <v>170</v>
      </c>
      <c r="AW160" s="15" t="s">
        <v>30</v>
      </c>
      <c r="AX160" s="15" t="s">
        <v>84</v>
      </c>
      <c r="AY160" s="198" t="s">
        <v>164</v>
      </c>
    </row>
    <row r="161" spans="1:65" s="2" customFormat="1" ht="16.5" customHeight="1">
      <c r="A161" s="35"/>
      <c r="B161" s="136"/>
      <c r="C161" s="168" t="s">
        <v>199</v>
      </c>
      <c r="D161" s="168" t="s">
        <v>166</v>
      </c>
      <c r="E161" s="169" t="s">
        <v>1471</v>
      </c>
      <c r="F161" s="170" t="s">
        <v>1472</v>
      </c>
      <c r="G161" s="171" t="s">
        <v>186</v>
      </c>
      <c r="H161" s="172">
        <v>20</v>
      </c>
      <c r="I161" s="173"/>
      <c r="J161" s="174">
        <f>ROUND(I161*H161,2)</f>
        <v>0</v>
      </c>
      <c r="K161" s="175"/>
      <c r="L161" s="36"/>
      <c r="M161" s="176" t="s">
        <v>1</v>
      </c>
      <c r="N161" s="177" t="s">
        <v>42</v>
      </c>
      <c r="O161" s="61"/>
      <c r="P161" s="178">
        <f>O161*H161</f>
        <v>0</v>
      </c>
      <c r="Q161" s="178">
        <v>0</v>
      </c>
      <c r="R161" s="178">
        <f>Q161*H161</f>
        <v>0</v>
      </c>
      <c r="S161" s="178">
        <v>0</v>
      </c>
      <c r="T161" s="17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0" t="s">
        <v>170</v>
      </c>
      <c r="AT161" s="180" t="s">
        <v>166</v>
      </c>
      <c r="AU161" s="180" t="s">
        <v>143</v>
      </c>
      <c r="AY161" s="18" t="s">
        <v>164</v>
      </c>
      <c r="BE161" s="101">
        <f>IF(N161="základná",J161,0)</f>
        <v>0</v>
      </c>
      <c r="BF161" s="101">
        <f>IF(N161="znížená",J161,0)</f>
        <v>0</v>
      </c>
      <c r="BG161" s="101">
        <f>IF(N161="zákl. prenesená",J161,0)</f>
        <v>0</v>
      </c>
      <c r="BH161" s="101">
        <f>IF(N161="zníž. prenesená",J161,0)</f>
        <v>0</v>
      </c>
      <c r="BI161" s="101">
        <f>IF(N161="nulová",J161,0)</f>
        <v>0</v>
      </c>
      <c r="BJ161" s="18" t="s">
        <v>143</v>
      </c>
      <c r="BK161" s="101">
        <f>ROUND(I161*H161,2)</f>
        <v>0</v>
      </c>
      <c r="BL161" s="18" t="s">
        <v>170</v>
      </c>
      <c r="BM161" s="180" t="s">
        <v>1473</v>
      </c>
    </row>
    <row r="162" spans="1:65" s="2" customFormat="1" ht="16.5" customHeight="1">
      <c r="A162" s="35"/>
      <c r="B162" s="136"/>
      <c r="C162" s="168" t="s">
        <v>207</v>
      </c>
      <c r="D162" s="168" t="s">
        <v>166</v>
      </c>
      <c r="E162" s="169" t="s">
        <v>1474</v>
      </c>
      <c r="F162" s="170" t="s">
        <v>1475</v>
      </c>
      <c r="G162" s="171" t="s">
        <v>211</v>
      </c>
      <c r="H162" s="172">
        <v>348.5</v>
      </c>
      <c r="I162" s="173"/>
      <c r="J162" s="174">
        <f>ROUND(I162*H162,2)</f>
        <v>0</v>
      </c>
      <c r="K162" s="175"/>
      <c r="L162" s="36"/>
      <c r="M162" s="176" t="s">
        <v>1</v>
      </c>
      <c r="N162" s="177" t="s">
        <v>42</v>
      </c>
      <c r="O162" s="61"/>
      <c r="P162" s="178">
        <f>O162*H162</f>
        <v>0</v>
      </c>
      <c r="Q162" s="178">
        <v>0</v>
      </c>
      <c r="R162" s="178">
        <f>Q162*H162</f>
        <v>0</v>
      </c>
      <c r="S162" s="178">
        <v>0</v>
      </c>
      <c r="T162" s="17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0" t="s">
        <v>170</v>
      </c>
      <c r="AT162" s="180" t="s">
        <v>166</v>
      </c>
      <c r="AU162" s="180" t="s">
        <v>143</v>
      </c>
      <c r="AY162" s="18" t="s">
        <v>164</v>
      </c>
      <c r="BE162" s="101">
        <f>IF(N162="základná",J162,0)</f>
        <v>0</v>
      </c>
      <c r="BF162" s="101">
        <f>IF(N162="znížená",J162,0)</f>
        <v>0</v>
      </c>
      <c r="BG162" s="101">
        <f>IF(N162="zákl. prenesená",J162,0)</f>
        <v>0</v>
      </c>
      <c r="BH162" s="101">
        <f>IF(N162="zníž. prenesená",J162,0)</f>
        <v>0</v>
      </c>
      <c r="BI162" s="101">
        <f>IF(N162="nulová",J162,0)</f>
        <v>0</v>
      </c>
      <c r="BJ162" s="18" t="s">
        <v>143</v>
      </c>
      <c r="BK162" s="101">
        <f>ROUND(I162*H162,2)</f>
        <v>0</v>
      </c>
      <c r="BL162" s="18" t="s">
        <v>170</v>
      </c>
      <c r="BM162" s="180" t="s">
        <v>1476</v>
      </c>
    </row>
    <row r="163" spans="1:65" s="14" customFormat="1" ht="12">
      <c r="B163" s="189"/>
      <c r="D163" s="182" t="s">
        <v>203</v>
      </c>
      <c r="E163" s="190" t="s">
        <v>1</v>
      </c>
      <c r="F163" s="191" t="s">
        <v>1108</v>
      </c>
      <c r="H163" s="192">
        <v>348.5</v>
      </c>
      <c r="I163" s="193"/>
      <c r="L163" s="189"/>
      <c r="M163" s="194"/>
      <c r="N163" s="195"/>
      <c r="O163" s="195"/>
      <c r="P163" s="195"/>
      <c r="Q163" s="195"/>
      <c r="R163" s="195"/>
      <c r="S163" s="195"/>
      <c r="T163" s="196"/>
      <c r="AT163" s="190" t="s">
        <v>203</v>
      </c>
      <c r="AU163" s="190" t="s">
        <v>143</v>
      </c>
      <c r="AV163" s="14" t="s">
        <v>143</v>
      </c>
      <c r="AW163" s="14" t="s">
        <v>30</v>
      </c>
      <c r="AX163" s="14" t="s">
        <v>84</v>
      </c>
      <c r="AY163" s="190" t="s">
        <v>164</v>
      </c>
    </row>
    <row r="164" spans="1:65" s="2" customFormat="1" ht="16.5" customHeight="1">
      <c r="A164" s="35"/>
      <c r="B164" s="136"/>
      <c r="C164" s="168" t="s">
        <v>215</v>
      </c>
      <c r="D164" s="168" t="s">
        <v>166</v>
      </c>
      <c r="E164" s="169" t="s">
        <v>1109</v>
      </c>
      <c r="F164" s="170" t="s">
        <v>1110</v>
      </c>
      <c r="G164" s="171" t="s">
        <v>211</v>
      </c>
      <c r="H164" s="172">
        <v>348.5</v>
      </c>
      <c r="I164" s="173"/>
      <c r="J164" s="174">
        <f>ROUND(I164*H164,2)</f>
        <v>0</v>
      </c>
      <c r="K164" s="175"/>
      <c r="L164" s="36"/>
      <c r="M164" s="176" t="s">
        <v>1</v>
      </c>
      <c r="N164" s="177" t="s">
        <v>42</v>
      </c>
      <c r="O164" s="61"/>
      <c r="P164" s="178">
        <f>O164*H164</f>
        <v>0</v>
      </c>
      <c r="Q164" s="178">
        <v>0</v>
      </c>
      <c r="R164" s="178">
        <f>Q164*H164</f>
        <v>0</v>
      </c>
      <c r="S164" s="178">
        <v>0</v>
      </c>
      <c r="T164" s="17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0" t="s">
        <v>170</v>
      </c>
      <c r="AT164" s="180" t="s">
        <v>166</v>
      </c>
      <c r="AU164" s="180" t="s">
        <v>143</v>
      </c>
      <c r="AY164" s="18" t="s">
        <v>164</v>
      </c>
      <c r="BE164" s="101">
        <f>IF(N164="základná",J164,0)</f>
        <v>0</v>
      </c>
      <c r="BF164" s="101">
        <f>IF(N164="znížená",J164,0)</f>
        <v>0</v>
      </c>
      <c r="BG164" s="101">
        <f>IF(N164="zákl. prenesená",J164,0)</f>
        <v>0</v>
      </c>
      <c r="BH164" s="101">
        <f>IF(N164="zníž. prenesená",J164,0)</f>
        <v>0</v>
      </c>
      <c r="BI164" s="101">
        <f>IF(N164="nulová",J164,0)</f>
        <v>0</v>
      </c>
      <c r="BJ164" s="18" t="s">
        <v>143</v>
      </c>
      <c r="BK164" s="101">
        <f>ROUND(I164*H164,2)</f>
        <v>0</v>
      </c>
      <c r="BL164" s="18" t="s">
        <v>170</v>
      </c>
      <c r="BM164" s="180" t="s">
        <v>1477</v>
      </c>
    </row>
    <row r="165" spans="1:65" s="14" customFormat="1" ht="12">
      <c r="B165" s="189"/>
      <c r="D165" s="182" t="s">
        <v>203</v>
      </c>
      <c r="E165" s="190" t="s">
        <v>1</v>
      </c>
      <c r="F165" s="191" t="s">
        <v>1108</v>
      </c>
      <c r="H165" s="192">
        <v>348.5</v>
      </c>
      <c r="I165" s="193"/>
      <c r="L165" s="189"/>
      <c r="M165" s="194"/>
      <c r="N165" s="195"/>
      <c r="O165" s="195"/>
      <c r="P165" s="195"/>
      <c r="Q165" s="195"/>
      <c r="R165" s="195"/>
      <c r="S165" s="195"/>
      <c r="T165" s="196"/>
      <c r="AT165" s="190" t="s">
        <v>203</v>
      </c>
      <c r="AU165" s="190" t="s">
        <v>143</v>
      </c>
      <c r="AV165" s="14" t="s">
        <v>143</v>
      </c>
      <c r="AW165" s="14" t="s">
        <v>30</v>
      </c>
      <c r="AX165" s="14" t="s">
        <v>84</v>
      </c>
      <c r="AY165" s="190" t="s">
        <v>164</v>
      </c>
    </row>
    <row r="166" spans="1:65" s="2" customFormat="1" ht="21.75" customHeight="1">
      <c r="A166" s="35"/>
      <c r="B166" s="136"/>
      <c r="C166" s="168" t="s">
        <v>219</v>
      </c>
      <c r="D166" s="168" t="s">
        <v>166</v>
      </c>
      <c r="E166" s="169" t="s">
        <v>235</v>
      </c>
      <c r="F166" s="170" t="s">
        <v>236</v>
      </c>
      <c r="G166" s="171" t="s">
        <v>174</v>
      </c>
      <c r="H166" s="172">
        <v>150</v>
      </c>
      <c r="I166" s="173"/>
      <c r="J166" s="174">
        <f>ROUND(I166*H166,2)</f>
        <v>0</v>
      </c>
      <c r="K166" s="175"/>
      <c r="L166" s="36"/>
      <c r="M166" s="176" t="s">
        <v>1</v>
      </c>
      <c r="N166" s="177" t="s">
        <v>42</v>
      </c>
      <c r="O166" s="61"/>
      <c r="P166" s="178">
        <f>O166*H166</f>
        <v>0</v>
      </c>
      <c r="Q166" s="178">
        <v>0</v>
      </c>
      <c r="R166" s="178">
        <f>Q166*H166</f>
        <v>0</v>
      </c>
      <c r="S166" s="178">
        <v>0</v>
      </c>
      <c r="T166" s="17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0" t="s">
        <v>170</v>
      </c>
      <c r="AT166" s="180" t="s">
        <v>166</v>
      </c>
      <c r="AU166" s="180" t="s">
        <v>143</v>
      </c>
      <c r="AY166" s="18" t="s">
        <v>164</v>
      </c>
      <c r="BE166" s="101">
        <f>IF(N166="základná",J166,0)</f>
        <v>0</v>
      </c>
      <c r="BF166" s="101">
        <f>IF(N166="znížená",J166,0)</f>
        <v>0</v>
      </c>
      <c r="BG166" s="101">
        <f>IF(N166="zákl. prenesená",J166,0)</f>
        <v>0</v>
      </c>
      <c r="BH166" s="101">
        <f>IF(N166="zníž. prenesená",J166,0)</f>
        <v>0</v>
      </c>
      <c r="BI166" s="101">
        <f>IF(N166="nulová",J166,0)</f>
        <v>0</v>
      </c>
      <c r="BJ166" s="18" t="s">
        <v>143</v>
      </c>
      <c r="BK166" s="101">
        <f>ROUND(I166*H166,2)</f>
        <v>0</v>
      </c>
      <c r="BL166" s="18" t="s">
        <v>170</v>
      </c>
      <c r="BM166" s="180" t="s">
        <v>1478</v>
      </c>
    </row>
    <row r="167" spans="1:65" s="2" customFormat="1" ht="21.75" customHeight="1">
      <c r="A167" s="35"/>
      <c r="B167" s="136"/>
      <c r="C167" s="205" t="s">
        <v>223</v>
      </c>
      <c r="D167" s="205" t="s">
        <v>208</v>
      </c>
      <c r="E167" s="206" t="s">
        <v>238</v>
      </c>
      <c r="F167" s="207" t="s">
        <v>239</v>
      </c>
      <c r="G167" s="208" t="s">
        <v>174</v>
      </c>
      <c r="H167" s="209">
        <v>150</v>
      </c>
      <c r="I167" s="210"/>
      <c r="J167" s="211">
        <f>ROUND(I167*H167,2)</f>
        <v>0</v>
      </c>
      <c r="K167" s="212"/>
      <c r="L167" s="213"/>
      <c r="M167" s="214" t="s">
        <v>1</v>
      </c>
      <c r="N167" s="215" t="s">
        <v>42</v>
      </c>
      <c r="O167" s="61"/>
      <c r="P167" s="178">
        <f>O167*H167</f>
        <v>0</v>
      </c>
      <c r="Q167" s="178">
        <v>0</v>
      </c>
      <c r="R167" s="178">
        <f>Q167*H167</f>
        <v>0</v>
      </c>
      <c r="S167" s="178">
        <v>0</v>
      </c>
      <c r="T167" s="17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0" t="s">
        <v>195</v>
      </c>
      <c r="AT167" s="180" t="s">
        <v>208</v>
      </c>
      <c r="AU167" s="180" t="s">
        <v>143</v>
      </c>
      <c r="AY167" s="18" t="s">
        <v>164</v>
      </c>
      <c r="BE167" s="101">
        <f>IF(N167="základná",J167,0)</f>
        <v>0</v>
      </c>
      <c r="BF167" s="101">
        <f>IF(N167="znížená",J167,0)</f>
        <v>0</v>
      </c>
      <c r="BG167" s="101">
        <f>IF(N167="zákl. prenesená",J167,0)</f>
        <v>0</v>
      </c>
      <c r="BH167" s="101">
        <f>IF(N167="zníž. prenesená",J167,0)</f>
        <v>0</v>
      </c>
      <c r="BI167" s="101">
        <f>IF(N167="nulová",J167,0)</f>
        <v>0</v>
      </c>
      <c r="BJ167" s="18" t="s">
        <v>143</v>
      </c>
      <c r="BK167" s="101">
        <f>ROUND(I167*H167,2)</f>
        <v>0</v>
      </c>
      <c r="BL167" s="18" t="s">
        <v>170</v>
      </c>
      <c r="BM167" s="180" t="s">
        <v>1479</v>
      </c>
    </row>
    <row r="168" spans="1:65" s="2" customFormat="1" ht="21.75" customHeight="1">
      <c r="A168" s="35"/>
      <c r="B168" s="136"/>
      <c r="C168" s="168" t="s">
        <v>227</v>
      </c>
      <c r="D168" s="168" t="s">
        <v>166</v>
      </c>
      <c r="E168" s="169" t="s">
        <v>1121</v>
      </c>
      <c r="F168" s="170" t="s">
        <v>1480</v>
      </c>
      <c r="G168" s="171" t="s">
        <v>174</v>
      </c>
      <c r="H168" s="172">
        <v>424.6</v>
      </c>
      <c r="I168" s="173"/>
      <c r="J168" s="174">
        <f>ROUND(I168*H168,2)</f>
        <v>0</v>
      </c>
      <c r="K168" s="175"/>
      <c r="L168" s="36"/>
      <c r="M168" s="176" t="s">
        <v>1</v>
      </c>
      <c r="N168" s="177" t="s">
        <v>42</v>
      </c>
      <c r="O168" s="61"/>
      <c r="P168" s="178">
        <f>O168*H168</f>
        <v>0</v>
      </c>
      <c r="Q168" s="178">
        <v>0</v>
      </c>
      <c r="R168" s="178">
        <f>Q168*H168</f>
        <v>0</v>
      </c>
      <c r="S168" s="178">
        <v>0</v>
      </c>
      <c r="T168" s="17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0" t="s">
        <v>170</v>
      </c>
      <c r="AT168" s="180" t="s">
        <v>166</v>
      </c>
      <c r="AU168" s="180" t="s">
        <v>143</v>
      </c>
      <c r="AY168" s="18" t="s">
        <v>164</v>
      </c>
      <c r="BE168" s="101">
        <f>IF(N168="základná",J168,0)</f>
        <v>0</v>
      </c>
      <c r="BF168" s="101">
        <f>IF(N168="znížená",J168,0)</f>
        <v>0</v>
      </c>
      <c r="BG168" s="101">
        <f>IF(N168="zákl. prenesená",J168,0)</f>
        <v>0</v>
      </c>
      <c r="BH168" s="101">
        <f>IF(N168="zníž. prenesená",J168,0)</f>
        <v>0</v>
      </c>
      <c r="BI168" s="101">
        <f>IF(N168="nulová",J168,0)</f>
        <v>0</v>
      </c>
      <c r="BJ168" s="18" t="s">
        <v>143</v>
      </c>
      <c r="BK168" s="101">
        <f>ROUND(I168*H168,2)</f>
        <v>0</v>
      </c>
      <c r="BL168" s="18" t="s">
        <v>170</v>
      </c>
      <c r="BM168" s="180" t="s">
        <v>1481</v>
      </c>
    </row>
    <row r="169" spans="1:65" s="14" customFormat="1" ht="12">
      <c r="B169" s="189"/>
      <c r="D169" s="182" t="s">
        <v>203</v>
      </c>
      <c r="E169" s="190" t="s">
        <v>1</v>
      </c>
      <c r="F169" s="191" t="s">
        <v>1482</v>
      </c>
      <c r="H169" s="192">
        <v>424.6</v>
      </c>
      <c r="I169" s="193"/>
      <c r="L169" s="189"/>
      <c r="M169" s="194"/>
      <c r="N169" s="195"/>
      <c r="O169" s="195"/>
      <c r="P169" s="195"/>
      <c r="Q169" s="195"/>
      <c r="R169" s="195"/>
      <c r="S169" s="195"/>
      <c r="T169" s="196"/>
      <c r="AT169" s="190" t="s">
        <v>203</v>
      </c>
      <c r="AU169" s="190" t="s">
        <v>143</v>
      </c>
      <c r="AV169" s="14" t="s">
        <v>143</v>
      </c>
      <c r="AW169" s="14" t="s">
        <v>30</v>
      </c>
      <c r="AX169" s="14" t="s">
        <v>84</v>
      </c>
      <c r="AY169" s="190" t="s">
        <v>164</v>
      </c>
    </row>
    <row r="170" spans="1:65" s="2" customFormat="1" ht="16.5" customHeight="1">
      <c r="A170" s="35"/>
      <c r="B170" s="136"/>
      <c r="C170" s="168" t="s">
        <v>230</v>
      </c>
      <c r="D170" s="168" t="s">
        <v>166</v>
      </c>
      <c r="E170" s="169" t="s">
        <v>241</v>
      </c>
      <c r="F170" s="170" t="s">
        <v>242</v>
      </c>
      <c r="G170" s="171" t="s">
        <v>174</v>
      </c>
      <c r="H170" s="172">
        <v>150</v>
      </c>
      <c r="I170" s="173"/>
      <c r="J170" s="174">
        <f t="shared" ref="J170:J175" si="5">ROUND(I170*H170,2)</f>
        <v>0</v>
      </c>
      <c r="K170" s="175"/>
      <c r="L170" s="36"/>
      <c r="M170" s="176" t="s">
        <v>1</v>
      </c>
      <c r="N170" s="177" t="s">
        <v>42</v>
      </c>
      <c r="O170" s="61"/>
      <c r="P170" s="178">
        <f t="shared" ref="P170:P175" si="6">O170*H170</f>
        <v>0</v>
      </c>
      <c r="Q170" s="178">
        <v>0</v>
      </c>
      <c r="R170" s="178">
        <f t="shared" ref="R170:R175" si="7">Q170*H170</f>
        <v>0</v>
      </c>
      <c r="S170" s="178">
        <v>0</v>
      </c>
      <c r="T170" s="179">
        <f t="shared" ref="T170:T175" si="8"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0" t="s">
        <v>170</v>
      </c>
      <c r="AT170" s="180" t="s">
        <v>166</v>
      </c>
      <c r="AU170" s="180" t="s">
        <v>143</v>
      </c>
      <c r="AY170" s="18" t="s">
        <v>164</v>
      </c>
      <c r="BE170" s="101">
        <f t="shared" ref="BE170:BE175" si="9">IF(N170="základná",J170,0)</f>
        <v>0</v>
      </c>
      <c r="BF170" s="101">
        <f t="shared" ref="BF170:BF175" si="10">IF(N170="znížená",J170,0)</f>
        <v>0</v>
      </c>
      <c r="BG170" s="101">
        <f t="shared" ref="BG170:BG175" si="11">IF(N170="zákl. prenesená",J170,0)</f>
        <v>0</v>
      </c>
      <c r="BH170" s="101">
        <f t="shared" ref="BH170:BH175" si="12">IF(N170="zníž. prenesená",J170,0)</f>
        <v>0</v>
      </c>
      <c r="BI170" s="101">
        <f t="shared" ref="BI170:BI175" si="13">IF(N170="nulová",J170,0)</f>
        <v>0</v>
      </c>
      <c r="BJ170" s="18" t="s">
        <v>143</v>
      </c>
      <c r="BK170" s="101">
        <f t="shared" ref="BK170:BK175" si="14">ROUND(I170*H170,2)</f>
        <v>0</v>
      </c>
      <c r="BL170" s="18" t="s">
        <v>170</v>
      </c>
      <c r="BM170" s="180" t="s">
        <v>1483</v>
      </c>
    </row>
    <row r="171" spans="1:65" s="2" customFormat="1" ht="21.75" customHeight="1">
      <c r="A171" s="35"/>
      <c r="B171" s="136"/>
      <c r="C171" s="168" t="s">
        <v>234</v>
      </c>
      <c r="D171" s="168" t="s">
        <v>166</v>
      </c>
      <c r="E171" s="169" t="s">
        <v>1484</v>
      </c>
      <c r="F171" s="170" t="s">
        <v>1485</v>
      </c>
      <c r="G171" s="171" t="s">
        <v>174</v>
      </c>
      <c r="H171" s="172">
        <v>150</v>
      </c>
      <c r="I171" s="173"/>
      <c r="J171" s="174">
        <f t="shared" si="5"/>
        <v>0</v>
      </c>
      <c r="K171" s="175"/>
      <c r="L171" s="36"/>
      <c r="M171" s="176" t="s">
        <v>1</v>
      </c>
      <c r="N171" s="177" t="s">
        <v>42</v>
      </c>
      <c r="O171" s="61"/>
      <c r="P171" s="178">
        <f t="shared" si="6"/>
        <v>0</v>
      </c>
      <c r="Q171" s="178">
        <v>0</v>
      </c>
      <c r="R171" s="178">
        <f t="shared" si="7"/>
        <v>0</v>
      </c>
      <c r="S171" s="178">
        <v>0</v>
      </c>
      <c r="T171" s="179">
        <f t="shared" si="8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0" t="s">
        <v>170</v>
      </c>
      <c r="AT171" s="180" t="s">
        <v>166</v>
      </c>
      <c r="AU171" s="180" t="s">
        <v>143</v>
      </c>
      <c r="AY171" s="18" t="s">
        <v>164</v>
      </c>
      <c r="BE171" s="101">
        <f t="shared" si="9"/>
        <v>0</v>
      </c>
      <c r="BF171" s="101">
        <f t="shared" si="10"/>
        <v>0</v>
      </c>
      <c r="BG171" s="101">
        <f t="shared" si="11"/>
        <v>0</v>
      </c>
      <c r="BH171" s="101">
        <f t="shared" si="12"/>
        <v>0</v>
      </c>
      <c r="BI171" s="101">
        <f t="shared" si="13"/>
        <v>0</v>
      </c>
      <c r="BJ171" s="18" t="s">
        <v>143</v>
      </c>
      <c r="BK171" s="101">
        <f t="shared" si="14"/>
        <v>0</v>
      </c>
      <c r="BL171" s="18" t="s">
        <v>170</v>
      </c>
      <c r="BM171" s="180" t="s">
        <v>1486</v>
      </c>
    </row>
    <row r="172" spans="1:65" s="2" customFormat="1" ht="16.5" customHeight="1">
      <c r="A172" s="35"/>
      <c r="B172" s="136"/>
      <c r="C172" s="205" t="s">
        <v>237</v>
      </c>
      <c r="D172" s="205" t="s">
        <v>208</v>
      </c>
      <c r="E172" s="206" t="s">
        <v>231</v>
      </c>
      <c r="F172" s="207" t="s">
        <v>1487</v>
      </c>
      <c r="G172" s="208" t="s">
        <v>186</v>
      </c>
      <c r="H172" s="209">
        <v>150</v>
      </c>
      <c r="I172" s="210"/>
      <c r="J172" s="211">
        <f t="shared" si="5"/>
        <v>0</v>
      </c>
      <c r="K172" s="212"/>
      <c r="L172" s="213"/>
      <c r="M172" s="214" t="s">
        <v>1</v>
      </c>
      <c r="N172" s="215" t="s">
        <v>42</v>
      </c>
      <c r="O172" s="61"/>
      <c r="P172" s="178">
        <f t="shared" si="6"/>
        <v>0</v>
      </c>
      <c r="Q172" s="178">
        <v>0</v>
      </c>
      <c r="R172" s="178">
        <f t="shared" si="7"/>
        <v>0</v>
      </c>
      <c r="S172" s="178">
        <v>0</v>
      </c>
      <c r="T172" s="179">
        <f t="shared" si="8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0" t="s">
        <v>195</v>
      </c>
      <c r="AT172" s="180" t="s">
        <v>208</v>
      </c>
      <c r="AU172" s="180" t="s">
        <v>143</v>
      </c>
      <c r="AY172" s="18" t="s">
        <v>164</v>
      </c>
      <c r="BE172" s="101">
        <f t="shared" si="9"/>
        <v>0</v>
      </c>
      <c r="BF172" s="101">
        <f t="shared" si="10"/>
        <v>0</v>
      </c>
      <c r="BG172" s="101">
        <f t="shared" si="11"/>
        <v>0</v>
      </c>
      <c r="BH172" s="101">
        <f t="shared" si="12"/>
        <v>0</v>
      </c>
      <c r="BI172" s="101">
        <f t="shared" si="13"/>
        <v>0</v>
      </c>
      <c r="BJ172" s="18" t="s">
        <v>143</v>
      </c>
      <c r="BK172" s="101">
        <f t="shared" si="14"/>
        <v>0</v>
      </c>
      <c r="BL172" s="18" t="s">
        <v>170</v>
      </c>
      <c r="BM172" s="180" t="s">
        <v>1488</v>
      </c>
    </row>
    <row r="173" spans="1:65" s="2" customFormat="1" ht="44.25" customHeight="1">
      <c r="A173" s="35"/>
      <c r="B173" s="136"/>
      <c r="C173" s="168" t="s">
        <v>240</v>
      </c>
      <c r="D173" s="168" t="s">
        <v>166</v>
      </c>
      <c r="E173" s="169" t="s">
        <v>325</v>
      </c>
      <c r="F173" s="170" t="s">
        <v>326</v>
      </c>
      <c r="G173" s="171" t="s">
        <v>174</v>
      </c>
      <c r="H173" s="172">
        <v>150</v>
      </c>
      <c r="I173" s="173"/>
      <c r="J173" s="174">
        <f t="shared" si="5"/>
        <v>0</v>
      </c>
      <c r="K173" s="175"/>
      <c r="L173" s="36"/>
      <c r="M173" s="176" t="s">
        <v>1</v>
      </c>
      <c r="N173" s="177" t="s">
        <v>42</v>
      </c>
      <c r="O173" s="61"/>
      <c r="P173" s="178">
        <f t="shared" si="6"/>
        <v>0</v>
      </c>
      <c r="Q173" s="178">
        <v>0</v>
      </c>
      <c r="R173" s="178">
        <f t="shared" si="7"/>
        <v>0</v>
      </c>
      <c r="S173" s="178">
        <v>0</v>
      </c>
      <c r="T173" s="179">
        <f t="shared" si="8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0" t="s">
        <v>170</v>
      </c>
      <c r="AT173" s="180" t="s">
        <v>166</v>
      </c>
      <c r="AU173" s="180" t="s">
        <v>143</v>
      </c>
      <c r="AY173" s="18" t="s">
        <v>164</v>
      </c>
      <c r="BE173" s="101">
        <f t="shared" si="9"/>
        <v>0</v>
      </c>
      <c r="BF173" s="101">
        <f t="shared" si="10"/>
        <v>0</v>
      </c>
      <c r="BG173" s="101">
        <f t="shared" si="11"/>
        <v>0</v>
      </c>
      <c r="BH173" s="101">
        <f t="shared" si="12"/>
        <v>0</v>
      </c>
      <c r="BI173" s="101">
        <f t="shared" si="13"/>
        <v>0</v>
      </c>
      <c r="BJ173" s="18" t="s">
        <v>143</v>
      </c>
      <c r="BK173" s="101">
        <f t="shared" si="14"/>
        <v>0</v>
      </c>
      <c r="BL173" s="18" t="s">
        <v>170</v>
      </c>
      <c r="BM173" s="180" t="s">
        <v>1489</v>
      </c>
    </row>
    <row r="174" spans="1:65" s="2" customFormat="1" ht="21.75" customHeight="1">
      <c r="A174" s="35"/>
      <c r="B174" s="136"/>
      <c r="C174" s="168" t="s">
        <v>243</v>
      </c>
      <c r="D174" s="168" t="s">
        <v>166</v>
      </c>
      <c r="E174" s="169" t="s">
        <v>328</v>
      </c>
      <c r="F174" s="170" t="s">
        <v>329</v>
      </c>
      <c r="G174" s="171" t="s">
        <v>174</v>
      </c>
      <c r="H174" s="172">
        <v>150</v>
      </c>
      <c r="I174" s="173"/>
      <c r="J174" s="174">
        <f t="shared" si="5"/>
        <v>0</v>
      </c>
      <c r="K174" s="175"/>
      <c r="L174" s="36"/>
      <c r="M174" s="176" t="s">
        <v>1</v>
      </c>
      <c r="N174" s="177" t="s">
        <v>42</v>
      </c>
      <c r="O174" s="61"/>
      <c r="P174" s="178">
        <f t="shared" si="6"/>
        <v>0</v>
      </c>
      <c r="Q174" s="178">
        <v>0</v>
      </c>
      <c r="R174" s="178">
        <f t="shared" si="7"/>
        <v>0</v>
      </c>
      <c r="S174" s="178">
        <v>0</v>
      </c>
      <c r="T174" s="179">
        <f t="shared" si="8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0" t="s">
        <v>170</v>
      </c>
      <c r="AT174" s="180" t="s">
        <v>166</v>
      </c>
      <c r="AU174" s="180" t="s">
        <v>143</v>
      </c>
      <c r="AY174" s="18" t="s">
        <v>164</v>
      </c>
      <c r="BE174" s="101">
        <f t="shared" si="9"/>
        <v>0</v>
      </c>
      <c r="BF174" s="101">
        <f t="shared" si="10"/>
        <v>0</v>
      </c>
      <c r="BG174" s="101">
        <f t="shared" si="11"/>
        <v>0</v>
      </c>
      <c r="BH174" s="101">
        <f t="shared" si="12"/>
        <v>0</v>
      </c>
      <c r="BI174" s="101">
        <f t="shared" si="13"/>
        <v>0</v>
      </c>
      <c r="BJ174" s="18" t="s">
        <v>143</v>
      </c>
      <c r="BK174" s="101">
        <f t="shared" si="14"/>
        <v>0</v>
      </c>
      <c r="BL174" s="18" t="s">
        <v>170</v>
      </c>
      <c r="BM174" s="180" t="s">
        <v>1490</v>
      </c>
    </row>
    <row r="175" spans="1:65" s="2" customFormat="1" ht="21.75" customHeight="1">
      <c r="A175" s="35"/>
      <c r="B175" s="136"/>
      <c r="C175" s="168" t="s">
        <v>7</v>
      </c>
      <c r="D175" s="168" t="s">
        <v>166</v>
      </c>
      <c r="E175" s="169" t="s">
        <v>335</v>
      </c>
      <c r="F175" s="170" t="s">
        <v>336</v>
      </c>
      <c r="G175" s="171" t="s">
        <v>186</v>
      </c>
      <c r="H175" s="172">
        <v>0.3</v>
      </c>
      <c r="I175" s="173"/>
      <c r="J175" s="174">
        <f t="shared" si="5"/>
        <v>0</v>
      </c>
      <c r="K175" s="175"/>
      <c r="L175" s="36"/>
      <c r="M175" s="176" t="s">
        <v>1</v>
      </c>
      <c r="N175" s="177" t="s">
        <v>42</v>
      </c>
      <c r="O175" s="61"/>
      <c r="P175" s="178">
        <f t="shared" si="6"/>
        <v>0</v>
      </c>
      <c r="Q175" s="178">
        <v>0</v>
      </c>
      <c r="R175" s="178">
        <f t="shared" si="7"/>
        <v>0</v>
      </c>
      <c r="S175" s="178">
        <v>0</v>
      </c>
      <c r="T175" s="179">
        <f t="shared" si="8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0" t="s">
        <v>170</v>
      </c>
      <c r="AT175" s="180" t="s">
        <v>166</v>
      </c>
      <c r="AU175" s="180" t="s">
        <v>143</v>
      </c>
      <c r="AY175" s="18" t="s">
        <v>164</v>
      </c>
      <c r="BE175" s="101">
        <f t="shared" si="9"/>
        <v>0</v>
      </c>
      <c r="BF175" s="101">
        <f t="shared" si="10"/>
        <v>0</v>
      </c>
      <c r="BG175" s="101">
        <f t="shared" si="11"/>
        <v>0</v>
      </c>
      <c r="BH175" s="101">
        <f t="shared" si="12"/>
        <v>0</v>
      </c>
      <c r="BI175" s="101">
        <f t="shared" si="13"/>
        <v>0</v>
      </c>
      <c r="BJ175" s="18" t="s">
        <v>143</v>
      </c>
      <c r="BK175" s="101">
        <f t="shared" si="14"/>
        <v>0</v>
      </c>
      <c r="BL175" s="18" t="s">
        <v>170</v>
      </c>
      <c r="BM175" s="180" t="s">
        <v>1491</v>
      </c>
    </row>
    <row r="176" spans="1:65" s="14" customFormat="1" ht="12">
      <c r="B176" s="189"/>
      <c r="D176" s="182" t="s">
        <v>203</v>
      </c>
      <c r="E176" s="190" t="s">
        <v>1</v>
      </c>
      <c r="F176" s="191" t="s">
        <v>1492</v>
      </c>
      <c r="H176" s="192">
        <v>0.3</v>
      </c>
      <c r="I176" s="193"/>
      <c r="L176" s="189"/>
      <c r="M176" s="194"/>
      <c r="N176" s="195"/>
      <c r="O176" s="195"/>
      <c r="P176" s="195"/>
      <c r="Q176" s="195"/>
      <c r="R176" s="195"/>
      <c r="S176" s="195"/>
      <c r="T176" s="196"/>
      <c r="AT176" s="190" t="s">
        <v>203</v>
      </c>
      <c r="AU176" s="190" t="s">
        <v>143</v>
      </c>
      <c r="AV176" s="14" t="s">
        <v>143</v>
      </c>
      <c r="AW176" s="14" t="s">
        <v>30</v>
      </c>
      <c r="AX176" s="14" t="s">
        <v>84</v>
      </c>
      <c r="AY176" s="190" t="s">
        <v>164</v>
      </c>
    </row>
    <row r="177" spans="1:65" s="2" customFormat="1" ht="21.75" customHeight="1">
      <c r="A177" s="35"/>
      <c r="B177" s="136"/>
      <c r="C177" s="205" t="s">
        <v>256</v>
      </c>
      <c r="D177" s="205" t="s">
        <v>208</v>
      </c>
      <c r="E177" s="206" t="s">
        <v>341</v>
      </c>
      <c r="F177" s="207" t="s">
        <v>342</v>
      </c>
      <c r="G177" s="208" t="s">
        <v>186</v>
      </c>
      <c r="H177" s="209">
        <v>0.3</v>
      </c>
      <c r="I177" s="210"/>
      <c r="J177" s="211">
        <f>ROUND(I177*H177,2)</f>
        <v>0</v>
      </c>
      <c r="K177" s="212"/>
      <c r="L177" s="213"/>
      <c r="M177" s="214" t="s">
        <v>1</v>
      </c>
      <c r="N177" s="215" t="s">
        <v>42</v>
      </c>
      <c r="O177" s="61"/>
      <c r="P177" s="178">
        <f>O177*H177</f>
        <v>0</v>
      </c>
      <c r="Q177" s="178">
        <v>0</v>
      </c>
      <c r="R177" s="178">
        <f>Q177*H177</f>
        <v>0</v>
      </c>
      <c r="S177" s="178">
        <v>0</v>
      </c>
      <c r="T177" s="17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0" t="s">
        <v>195</v>
      </c>
      <c r="AT177" s="180" t="s">
        <v>208</v>
      </c>
      <c r="AU177" s="180" t="s">
        <v>143</v>
      </c>
      <c r="AY177" s="18" t="s">
        <v>164</v>
      </c>
      <c r="BE177" s="101">
        <f>IF(N177="základná",J177,0)</f>
        <v>0</v>
      </c>
      <c r="BF177" s="101">
        <f>IF(N177="znížená",J177,0)</f>
        <v>0</v>
      </c>
      <c r="BG177" s="101">
        <f>IF(N177="zákl. prenesená",J177,0)</f>
        <v>0</v>
      </c>
      <c r="BH177" s="101">
        <f>IF(N177="zníž. prenesená",J177,0)</f>
        <v>0</v>
      </c>
      <c r="BI177" s="101">
        <f>IF(N177="nulová",J177,0)</f>
        <v>0</v>
      </c>
      <c r="BJ177" s="18" t="s">
        <v>143</v>
      </c>
      <c r="BK177" s="101">
        <f>ROUND(I177*H177,2)</f>
        <v>0</v>
      </c>
      <c r="BL177" s="18" t="s">
        <v>170</v>
      </c>
      <c r="BM177" s="180" t="s">
        <v>1493</v>
      </c>
    </row>
    <row r="178" spans="1:65" s="12" customFormat="1" ht="23" customHeight="1">
      <c r="B178" s="155"/>
      <c r="D178" s="156" t="s">
        <v>75</v>
      </c>
      <c r="E178" s="166" t="s">
        <v>183</v>
      </c>
      <c r="F178" s="166" t="s">
        <v>576</v>
      </c>
      <c r="I178" s="158"/>
      <c r="J178" s="167">
        <f>BK178</f>
        <v>0</v>
      </c>
      <c r="L178" s="155"/>
      <c r="M178" s="160"/>
      <c r="N178" s="161"/>
      <c r="O178" s="161"/>
      <c r="P178" s="162">
        <f>SUM(P179:P215)</f>
        <v>0</v>
      </c>
      <c r="Q178" s="161"/>
      <c r="R178" s="162">
        <f>SUM(R179:R215)</f>
        <v>372.60941600000007</v>
      </c>
      <c r="S178" s="161"/>
      <c r="T178" s="163">
        <f>SUM(T179:T215)</f>
        <v>0</v>
      </c>
      <c r="AR178" s="156" t="s">
        <v>84</v>
      </c>
      <c r="AT178" s="164" t="s">
        <v>75</v>
      </c>
      <c r="AU178" s="164" t="s">
        <v>84</v>
      </c>
      <c r="AY178" s="156" t="s">
        <v>164</v>
      </c>
      <c r="BK178" s="165">
        <f>SUM(BK179:BK215)</f>
        <v>0</v>
      </c>
    </row>
    <row r="179" spans="1:65" s="2" customFormat="1" ht="21.75" customHeight="1">
      <c r="A179" s="35"/>
      <c r="B179" s="136"/>
      <c r="C179" s="168" t="s">
        <v>251</v>
      </c>
      <c r="D179" s="168" t="s">
        <v>166</v>
      </c>
      <c r="E179" s="169" t="s">
        <v>1494</v>
      </c>
      <c r="F179" s="170" t="s">
        <v>1495</v>
      </c>
      <c r="G179" s="171" t="s">
        <v>174</v>
      </c>
      <c r="H179" s="172">
        <v>50</v>
      </c>
      <c r="I179" s="173"/>
      <c r="J179" s="174">
        <f>ROUND(I179*H179,2)</f>
        <v>0</v>
      </c>
      <c r="K179" s="175"/>
      <c r="L179" s="36"/>
      <c r="M179" s="176" t="s">
        <v>1</v>
      </c>
      <c r="N179" s="177" t="s">
        <v>42</v>
      </c>
      <c r="O179" s="61"/>
      <c r="P179" s="178">
        <f>O179*H179</f>
        <v>0</v>
      </c>
      <c r="Q179" s="178">
        <v>0.27994000000000002</v>
      </c>
      <c r="R179" s="178">
        <f>Q179*H179</f>
        <v>13.997000000000002</v>
      </c>
      <c r="S179" s="178">
        <v>0</v>
      </c>
      <c r="T179" s="17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0" t="s">
        <v>170</v>
      </c>
      <c r="AT179" s="180" t="s">
        <v>166</v>
      </c>
      <c r="AU179" s="180" t="s">
        <v>143</v>
      </c>
      <c r="AY179" s="18" t="s">
        <v>164</v>
      </c>
      <c r="BE179" s="101">
        <f>IF(N179="základná",J179,0)</f>
        <v>0</v>
      </c>
      <c r="BF179" s="101">
        <f>IF(N179="znížená",J179,0)</f>
        <v>0</v>
      </c>
      <c r="BG179" s="101">
        <f>IF(N179="zákl. prenesená",J179,0)</f>
        <v>0</v>
      </c>
      <c r="BH179" s="101">
        <f>IF(N179="zníž. prenesená",J179,0)</f>
        <v>0</v>
      </c>
      <c r="BI179" s="101">
        <f>IF(N179="nulová",J179,0)</f>
        <v>0</v>
      </c>
      <c r="BJ179" s="18" t="s">
        <v>143</v>
      </c>
      <c r="BK179" s="101">
        <f>ROUND(I179*H179,2)</f>
        <v>0</v>
      </c>
      <c r="BL179" s="18" t="s">
        <v>170</v>
      </c>
      <c r="BM179" s="180" t="s">
        <v>1496</v>
      </c>
    </row>
    <row r="180" spans="1:65" s="13" customFormat="1" ht="12">
      <c r="B180" s="181"/>
      <c r="D180" s="182" t="s">
        <v>203</v>
      </c>
      <c r="E180" s="183" t="s">
        <v>1</v>
      </c>
      <c r="F180" s="184" t="s">
        <v>1497</v>
      </c>
      <c r="H180" s="183" t="s">
        <v>1</v>
      </c>
      <c r="I180" s="185"/>
      <c r="L180" s="181"/>
      <c r="M180" s="186"/>
      <c r="N180" s="187"/>
      <c r="O180" s="187"/>
      <c r="P180" s="187"/>
      <c r="Q180" s="187"/>
      <c r="R180" s="187"/>
      <c r="S180" s="187"/>
      <c r="T180" s="188"/>
      <c r="AT180" s="183" t="s">
        <v>203</v>
      </c>
      <c r="AU180" s="183" t="s">
        <v>143</v>
      </c>
      <c r="AV180" s="13" t="s">
        <v>84</v>
      </c>
      <c r="AW180" s="13" t="s">
        <v>30</v>
      </c>
      <c r="AX180" s="13" t="s">
        <v>76</v>
      </c>
      <c r="AY180" s="183" t="s">
        <v>164</v>
      </c>
    </row>
    <row r="181" spans="1:65" s="14" customFormat="1" ht="12">
      <c r="B181" s="189"/>
      <c r="D181" s="182" t="s">
        <v>203</v>
      </c>
      <c r="E181" s="190" t="s">
        <v>1</v>
      </c>
      <c r="F181" s="191" t="s">
        <v>334</v>
      </c>
      <c r="H181" s="192">
        <v>50</v>
      </c>
      <c r="I181" s="193"/>
      <c r="L181" s="189"/>
      <c r="M181" s="194"/>
      <c r="N181" s="195"/>
      <c r="O181" s="195"/>
      <c r="P181" s="195"/>
      <c r="Q181" s="195"/>
      <c r="R181" s="195"/>
      <c r="S181" s="195"/>
      <c r="T181" s="196"/>
      <c r="AT181" s="190" t="s">
        <v>203</v>
      </c>
      <c r="AU181" s="190" t="s">
        <v>143</v>
      </c>
      <c r="AV181" s="14" t="s">
        <v>143</v>
      </c>
      <c r="AW181" s="14" t="s">
        <v>30</v>
      </c>
      <c r="AX181" s="14" t="s">
        <v>76</v>
      </c>
      <c r="AY181" s="190" t="s">
        <v>164</v>
      </c>
    </row>
    <row r="182" spans="1:65" s="15" customFormat="1" ht="12">
      <c r="B182" s="197"/>
      <c r="D182" s="182" t="s">
        <v>203</v>
      </c>
      <c r="E182" s="198" t="s">
        <v>1</v>
      </c>
      <c r="F182" s="199" t="s">
        <v>206</v>
      </c>
      <c r="H182" s="200">
        <v>50</v>
      </c>
      <c r="I182" s="201"/>
      <c r="L182" s="197"/>
      <c r="M182" s="202"/>
      <c r="N182" s="203"/>
      <c r="O182" s="203"/>
      <c r="P182" s="203"/>
      <c r="Q182" s="203"/>
      <c r="R182" s="203"/>
      <c r="S182" s="203"/>
      <c r="T182" s="204"/>
      <c r="AT182" s="198" t="s">
        <v>203</v>
      </c>
      <c r="AU182" s="198" t="s">
        <v>143</v>
      </c>
      <c r="AV182" s="15" t="s">
        <v>170</v>
      </c>
      <c r="AW182" s="15" t="s">
        <v>30</v>
      </c>
      <c r="AX182" s="15" t="s">
        <v>84</v>
      </c>
      <c r="AY182" s="198" t="s">
        <v>164</v>
      </c>
    </row>
    <row r="183" spans="1:65" s="13" customFormat="1" ht="24">
      <c r="B183" s="181"/>
      <c r="D183" s="182" t="s">
        <v>203</v>
      </c>
      <c r="E183" s="183" t="s">
        <v>1</v>
      </c>
      <c r="F183" s="184" t="s">
        <v>1498</v>
      </c>
      <c r="H183" s="183" t="s">
        <v>1</v>
      </c>
      <c r="I183" s="185"/>
      <c r="L183" s="181"/>
      <c r="M183" s="186"/>
      <c r="N183" s="187"/>
      <c r="O183" s="187"/>
      <c r="P183" s="187"/>
      <c r="Q183" s="187"/>
      <c r="R183" s="187"/>
      <c r="S183" s="187"/>
      <c r="T183" s="188"/>
      <c r="AT183" s="183" t="s">
        <v>203</v>
      </c>
      <c r="AU183" s="183" t="s">
        <v>143</v>
      </c>
      <c r="AV183" s="13" t="s">
        <v>84</v>
      </c>
      <c r="AW183" s="13" t="s">
        <v>30</v>
      </c>
      <c r="AX183" s="13" t="s">
        <v>76</v>
      </c>
      <c r="AY183" s="183" t="s">
        <v>164</v>
      </c>
    </row>
    <row r="184" spans="1:65" s="2" customFormat="1" ht="21.75" customHeight="1">
      <c r="A184" s="35"/>
      <c r="B184" s="136"/>
      <c r="C184" s="168" t="s">
        <v>264</v>
      </c>
      <c r="D184" s="168" t="s">
        <v>166</v>
      </c>
      <c r="E184" s="169" t="s">
        <v>1499</v>
      </c>
      <c r="F184" s="170" t="s">
        <v>1500</v>
      </c>
      <c r="G184" s="171" t="s">
        <v>174</v>
      </c>
      <c r="H184" s="172">
        <v>305</v>
      </c>
      <c r="I184" s="173"/>
      <c r="J184" s="174">
        <f>ROUND(I184*H184,2)</f>
        <v>0</v>
      </c>
      <c r="K184" s="175"/>
      <c r="L184" s="36"/>
      <c r="M184" s="176" t="s">
        <v>1</v>
      </c>
      <c r="N184" s="177" t="s">
        <v>42</v>
      </c>
      <c r="O184" s="61"/>
      <c r="P184" s="178">
        <f>O184*H184</f>
        <v>0</v>
      </c>
      <c r="Q184" s="178">
        <v>0.33445999999999998</v>
      </c>
      <c r="R184" s="178">
        <f>Q184*H184</f>
        <v>102.0103</v>
      </c>
      <c r="S184" s="178">
        <v>0</v>
      </c>
      <c r="T184" s="17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0" t="s">
        <v>170</v>
      </c>
      <c r="AT184" s="180" t="s">
        <v>166</v>
      </c>
      <c r="AU184" s="180" t="s">
        <v>143</v>
      </c>
      <c r="AY184" s="18" t="s">
        <v>164</v>
      </c>
      <c r="BE184" s="101">
        <f>IF(N184="základná",J184,0)</f>
        <v>0</v>
      </c>
      <c r="BF184" s="101">
        <f>IF(N184="znížená",J184,0)</f>
        <v>0</v>
      </c>
      <c r="BG184" s="101">
        <f>IF(N184="zákl. prenesená",J184,0)</f>
        <v>0</v>
      </c>
      <c r="BH184" s="101">
        <f>IF(N184="zníž. prenesená",J184,0)</f>
        <v>0</v>
      </c>
      <c r="BI184" s="101">
        <f>IF(N184="nulová",J184,0)</f>
        <v>0</v>
      </c>
      <c r="BJ184" s="18" t="s">
        <v>143</v>
      </c>
      <c r="BK184" s="101">
        <f>ROUND(I184*H184,2)</f>
        <v>0</v>
      </c>
      <c r="BL184" s="18" t="s">
        <v>170</v>
      </c>
      <c r="BM184" s="180" t="s">
        <v>1501</v>
      </c>
    </row>
    <row r="185" spans="1:65" s="13" customFormat="1" ht="12">
      <c r="B185" s="181"/>
      <c r="D185" s="182" t="s">
        <v>203</v>
      </c>
      <c r="E185" s="183" t="s">
        <v>1</v>
      </c>
      <c r="F185" s="184" t="s">
        <v>1502</v>
      </c>
      <c r="H185" s="183" t="s">
        <v>1</v>
      </c>
      <c r="I185" s="185"/>
      <c r="L185" s="181"/>
      <c r="M185" s="186"/>
      <c r="N185" s="187"/>
      <c r="O185" s="187"/>
      <c r="P185" s="187"/>
      <c r="Q185" s="187"/>
      <c r="R185" s="187"/>
      <c r="S185" s="187"/>
      <c r="T185" s="188"/>
      <c r="AT185" s="183" t="s">
        <v>203</v>
      </c>
      <c r="AU185" s="183" t="s">
        <v>143</v>
      </c>
      <c r="AV185" s="13" t="s">
        <v>84</v>
      </c>
      <c r="AW185" s="13" t="s">
        <v>30</v>
      </c>
      <c r="AX185" s="13" t="s">
        <v>76</v>
      </c>
      <c r="AY185" s="183" t="s">
        <v>164</v>
      </c>
    </row>
    <row r="186" spans="1:65" s="14" customFormat="1" ht="12">
      <c r="B186" s="189"/>
      <c r="D186" s="182" t="s">
        <v>203</v>
      </c>
      <c r="E186" s="190" t="s">
        <v>1</v>
      </c>
      <c r="F186" s="191" t="s">
        <v>1503</v>
      </c>
      <c r="H186" s="192">
        <v>305</v>
      </c>
      <c r="I186" s="193"/>
      <c r="L186" s="189"/>
      <c r="M186" s="194"/>
      <c r="N186" s="195"/>
      <c r="O186" s="195"/>
      <c r="P186" s="195"/>
      <c r="Q186" s="195"/>
      <c r="R186" s="195"/>
      <c r="S186" s="195"/>
      <c r="T186" s="196"/>
      <c r="AT186" s="190" t="s">
        <v>203</v>
      </c>
      <c r="AU186" s="190" t="s">
        <v>143</v>
      </c>
      <c r="AV186" s="14" t="s">
        <v>143</v>
      </c>
      <c r="AW186" s="14" t="s">
        <v>30</v>
      </c>
      <c r="AX186" s="14" t="s">
        <v>76</v>
      </c>
      <c r="AY186" s="190" t="s">
        <v>164</v>
      </c>
    </row>
    <row r="187" spans="1:65" s="15" customFormat="1" ht="12">
      <c r="B187" s="197"/>
      <c r="D187" s="182" t="s">
        <v>203</v>
      </c>
      <c r="E187" s="198" t="s">
        <v>1</v>
      </c>
      <c r="F187" s="199" t="s">
        <v>206</v>
      </c>
      <c r="H187" s="200">
        <v>305</v>
      </c>
      <c r="I187" s="201"/>
      <c r="L187" s="197"/>
      <c r="M187" s="202"/>
      <c r="N187" s="203"/>
      <c r="O187" s="203"/>
      <c r="P187" s="203"/>
      <c r="Q187" s="203"/>
      <c r="R187" s="203"/>
      <c r="S187" s="203"/>
      <c r="T187" s="204"/>
      <c r="AT187" s="198" t="s">
        <v>203</v>
      </c>
      <c r="AU187" s="198" t="s">
        <v>143</v>
      </c>
      <c r="AV187" s="15" t="s">
        <v>170</v>
      </c>
      <c r="AW187" s="15" t="s">
        <v>30</v>
      </c>
      <c r="AX187" s="15" t="s">
        <v>84</v>
      </c>
      <c r="AY187" s="198" t="s">
        <v>164</v>
      </c>
    </row>
    <row r="188" spans="1:65" s="13" customFormat="1" ht="24">
      <c r="B188" s="181"/>
      <c r="D188" s="182" t="s">
        <v>203</v>
      </c>
      <c r="E188" s="183" t="s">
        <v>1</v>
      </c>
      <c r="F188" s="184" t="s">
        <v>1498</v>
      </c>
      <c r="H188" s="183" t="s">
        <v>1</v>
      </c>
      <c r="I188" s="185"/>
      <c r="L188" s="181"/>
      <c r="M188" s="186"/>
      <c r="N188" s="187"/>
      <c r="O188" s="187"/>
      <c r="P188" s="187"/>
      <c r="Q188" s="187"/>
      <c r="R188" s="187"/>
      <c r="S188" s="187"/>
      <c r="T188" s="188"/>
      <c r="AT188" s="183" t="s">
        <v>203</v>
      </c>
      <c r="AU188" s="183" t="s">
        <v>143</v>
      </c>
      <c r="AV188" s="13" t="s">
        <v>84</v>
      </c>
      <c r="AW188" s="13" t="s">
        <v>30</v>
      </c>
      <c r="AX188" s="13" t="s">
        <v>76</v>
      </c>
      <c r="AY188" s="183" t="s">
        <v>164</v>
      </c>
    </row>
    <row r="189" spans="1:65" s="2" customFormat="1" ht="21.75" customHeight="1">
      <c r="A189" s="35"/>
      <c r="B189" s="136"/>
      <c r="C189" s="168" t="s">
        <v>259</v>
      </c>
      <c r="D189" s="168" t="s">
        <v>166</v>
      </c>
      <c r="E189" s="169" t="s">
        <v>607</v>
      </c>
      <c r="F189" s="170" t="s">
        <v>1504</v>
      </c>
      <c r="G189" s="171" t="s">
        <v>174</v>
      </c>
      <c r="H189" s="172">
        <v>390.5</v>
      </c>
      <c r="I189" s="173"/>
      <c r="J189" s="174">
        <f>ROUND(I189*H189,2)</f>
        <v>0</v>
      </c>
      <c r="K189" s="175"/>
      <c r="L189" s="36"/>
      <c r="M189" s="176" t="s">
        <v>1</v>
      </c>
      <c r="N189" s="177" t="s">
        <v>42</v>
      </c>
      <c r="O189" s="61"/>
      <c r="P189" s="178">
        <f>O189*H189</f>
        <v>0</v>
      </c>
      <c r="Q189" s="178">
        <v>0.37080000000000002</v>
      </c>
      <c r="R189" s="178">
        <f>Q189*H189</f>
        <v>144.79740000000001</v>
      </c>
      <c r="S189" s="178">
        <v>0</v>
      </c>
      <c r="T189" s="17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0" t="s">
        <v>170</v>
      </c>
      <c r="AT189" s="180" t="s">
        <v>166</v>
      </c>
      <c r="AU189" s="180" t="s">
        <v>143</v>
      </c>
      <c r="AY189" s="18" t="s">
        <v>164</v>
      </c>
      <c r="BE189" s="101">
        <f>IF(N189="základná",J189,0)</f>
        <v>0</v>
      </c>
      <c r="BF189" s="101">
        <f>IF(N189="znížená",J189,0)</f>
        <v>0</v>
      </c>
      <c r="BG189" s="101">
        <f>IF(N189="zákl. prenesená",J189,0)</f>
        <v>0</v>
      </c>
      <c r="BH189" s="101">
        <f>IF(N189="zníž. prenesená",J189,0)</f>
        <v>0</v>
      </c>
      <c r="BI189" s="101">
        <f>IF(N189="nulová",J189,0)</f>
        <v>0</v>
      </c>
      <c r="BJ189" s="18" t="s">
        <v>143</v>
      </c>
      <c r="BK189" s="101">
        <f>ROUND(I189*H189,2)</f>
        <v>0</v>
      </c>
      <c r="BL189" s="18" t="s">
        <v>170</v>
      </c>
      <c r="BM189" s="180" t="s">
        <v>1505</v>
      </c>
    </row>
    <row r="190" spans="1:65" s="13" customFormat="1" ht="12">
      <c r="B190" s="181"/>
      <c r="D190" s="182" t="s">
        <v>203</v>
      </c>
      <c r="E190" s="183" t="s">
        <v>1</v>
      </c>
      <c r="F190" s="184" t="s">
        <v>1506</v>
      </c>
      <c r="H190" s="183" t="s">
        <v>1</v>
      </c>
      <c r="I190" s="185"/>
      <c r="L190" s="181"/>
      <c r="M190" s="186"/>
      <c r="N190" s="187"/>
      <c r="O190" s="187"/>
      <c r="P190" s="187"/>
      <c r="Q190" s="187"/>
      <c r="R190" s="187"/>
      <c r="S190" s="187"/>
      <c r="T190" s="188"/>
      <c r="AT190" s="183" t="s">
        <v>203</v>
      </c>
      <c r="AU190" s="183" t="s">
        <v>143</v>
      </c>
      <c r="AV190" s="13" t="s">
        <v>84</v>
      </c>
      <c r="AW190" s="13" t="s">
        <v>30</v>
      </c>
      <c r="AX190" s="13" t="s">
        <v>76</v>
      </c>
      <c r="AY190" s="183" t="s">
        <v>164</v>
      </c>
    </row>
    <row r="191" spans="1:65" s="14" customFormat="1" ht="12">
      <c r="B191" s="189"/>
      <c r="D191" s="182" t="s">
        <v>203</v>
      </c>
      <c r="E191" s="190" t="s">
        <v>1</v>
      </c>
      <c r="F191" s="191" t="s">
        <v>391</v>
      </c>
      <c r="H191" s="192">
        <v>55</v>
      </c>
      <c r="I191" s="193"/>
      <c r="L191" s="189"/>
      <c r="M191" s="194"/>
      <c r="N191" s="195"/>
      <c r="O191" s="195"/>
      <c r="P191" s="195"/>
      <c r="Q191" s="195"/>
      <c r="R191" s="195"/>
      <c r="S191" s="195"/>
      <c r="T191" s="196"/>
      <c r="AT191" s="190" t="s">
        <v>203</v>
      </c>
      <c r="AU191" s="190" t="s">
        <v>143</v>
      </c>
      <c r="AV191" s="14" t="s">
        <v>143</v>
      </c>
      <c r="AW191" s="14" t="s">
        <v>30</v>
      </c>
      <c r="AX191" s="14" t="s">
        <v>76</v>
      </c>
      <c r="AY191" s="190" t="s">
        <v>164</v>
      </c>
    </row>
    <row r="192" spans="1:65" s="13" customFormat="1" ht="12">
      <c r="B192" s="181"/>
      <c r="D192" s="182" t="s">
        <v>203</v>
      </c>
      <c r="E192" s="183" t="s">
        <v>1</v>
      </c>
      <c r="F192" s="184" t="s">
        <v>1502</v>
      </c>
      <c r="H192" s="183" t="s">
        <v>1</v>
      </c>
      <c r="I192" s="185"/>
      <c r="L192" s="181"/>
      <c r="M192" s="186"/>
      <c r="N192" s="187"/>
      <c r="O192" s="187"/>
      <c r="P192" s="187"/>
      <c r="Q192" s="187"/>
      <c r="R192" s="187"/>
      <c r="S192" s="187"/>
      <c r="T192" s="188"/>
      <c r="AT192" s="183" t="s">
        <v>203</v>
      </c>
      <c r="AU192" s="183" t="s">
        <v>143</v>
      </c>
      <c r="AV192" s="13" t="s">
        <v>84</v>
      </c>
      <c r="AW192" s="13" t="s">
        <v>30</v>
      </c>
      <c r="AX192" s="13" t="s">
        <v>76</v>
      </c>
      <c r="AY192" s="183" t="s">
        <v>164</v>
      </c>
    </row>
    <row r="193" spans="1:65" s="14" customFormat="1" ht="12">
      <c r="B193" s="189"/>
      <c r="D193" s="182" t="s">
        <v>203</v>
      </c>
      <c r="E193" s="190" t="s">
        <v>1</v>
      </c>
      <c r="F193" s="191" t="s">
        <v>1507</v>
      </c>
      <c r="H193" s="192">
        <v>335.5</v>
      </c>
      <c r="I193" s="193"/>
      <c r="L193" s="189"/>
      <c r="M193" s="194"/>
      <c r="N193" s="195"/>
      <c r="O193" s="195"/>
      <c r="P193" s="195"/>
      <c r="Q193" s="195"/>
      <c r="R193" s="195"/>
      <c r="S193" s="195"/>
      <c r="T193" s="196"/>
      <c r="AT193" s="190" t="s">
        <v>203</v>
      </c>
      <c r="AU193" s="190" t="s">
        <v>143</v>
      </c>
      <c r="AV193" s="14" t="s">
        <v>143</v>
      </c>
      <c r="AW193" s="14" t="s">
        <v>30</v>
      </c>
      <c r="AX193" s="14" t="s">
        <v>76</v>
      </c>
      <c r="AY193" s="190" t="s">
        <v>164</v>
      </c>
    </row>
    <row r="194" spans="1:65" s="15" customFormat="1" ht="12">
      <c r="B194" s="197"/>
      <c r="D194" s="182" t="s">
        <v>203</v>
      </c>
      <c r="E194" s="198" t="s">
        <v>1</v>
      </c>
      <c r="F194" s="199" t="s">
        <v>206</v>
      </c>
      <c r="H194" s="200">
        <v>390.5</v>
      </c>
      <c r="I194" s="201"/>
      <c r="L194" s="197"/>
      <c r="M194" s="202"/>
      <c r="N194" s="203"/>
      <c r="O194" s="203"/>
      <c r="P194" s="203"/>
      <c r="Q194" s="203"/>
      <c r="R194" s="203"/>
      <c r="S194" s="203"/>
      <c r="T194" s="204"/>
      <c r="AT194" s="198" t="s">
        <v>203</v>
      </c>
      <c r="AU194" s="198" t="s">
        <v>143</v>
      </c>
      <c r="AV194" s="15" t="s">
        <v>170</v>
      </c>
      <c r="AW194" s="15" t="s">
        <v>30</v>
      </c>
      <c r="AX194" s="15" t="s">
        <v>84</v>
      </c>
      <c r="AY194" s="198" t="s">
        <v>164</v>
      </c>
    </row>
    <row r="195" spans="1:65" s="13" customFormat="1" ht="24">
      <c r="B195" s="181"/>
      <c r="D195" s="182" t="s">
        <v>203</v>
      </c>
      <c r="E195" s="183" t="s">
        <v>1</v>
      </c>
      <c r="F195" s="184" t="s">
        <v>1498</v>
      </c>
      <c r="H195" s="183" t="s">
        <v>1</v>
      </c>
      <c r="I195" s="185"/>
      <c r="L195" s="181"/>
      <c r="M195" s="186"/>
      <c r="N195" s="187"/>
      <c r="O195" s="187"/>
      <c r="P195" s="187"/>
      <c r="Q195" s="187"/>
      <c r="R195" s="187"/>
      <c r="S195" s="187"/>
      <c r="T195" s="188"/>
      <c r="AT195" s="183" t="s">
        <v>203</v>
      </c>
      <c r="AU195" s="183" t="s">
        <v>143</v>
      </c>
      <c r="AV195" s="13" t="s">
        <v>84</v>
      </c>
      <c r="AW195" s="13" t="s">
        <v>30</v>
      </c>
      <c r="AX195" s="13" t="s">
        <v>76</v>
      </c>
      <c r="AY195" s="183" t="s">
        <v>164</v>
      </c>
    </row>
    <row r="196" spans="1:65" s="2" customFormat="1" ht="21.75" customHeight="1">
      <c r="A196" s="35"/>
      <c r="B196" s="136"/>
      <c r="C196" s="168" t="s">
        <v>271</v>
      </c>
      <c r="D196" s="168" t="s">
        <v>166</v>
      </c>
      <c r="E196" s="169" t="s">
        <v>1163</v>
      </c>
      <c r="F196" s="170" t="s">
        <v>1508</v>
      </c>
      <c r="G196" s="171" t="s">
        <v>174</v>
      </c>
      <c r="H196" s="172">
        <v>34.1</v>
      </c>
      <c r="I196" s="173"/>
      <c r="J196" s="174">
        <f>ROUND(I196*H196,2)</f>
        <v>0</v>
      </c>
      <c r="K196" s="175"/>
      <c r="L196" s="36"/>
      <c r="M196" s="176" t="s">
        <v>1</v>
      </c>
      <c r="N196" s="177" t="s">
        <v>42</v>
      </c>
      <c r="O196" s="61"/>
      <c r="P196" s="178">
        <f>O196*H196</f>
        <v>0</v>
      </c>
      <c r="Q196" s="178">
        <v>0.46166000000000001</v>
      </c>
      <c r="R196" s="178">
        <f>Q196*H196</f>
        <v>15.742606</v>
      </c>
      <c r="S196" s="178">
        <v>0</v>
      </c>
      <c r="T196" s="17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0" t="s">
        <v>170</v>
      </c>
      <c r="AT196" s="180" t="s">
        <v>166</v>
      </c>
      <c r="AU196" s="180" t="s">
        <v>143</v>
      </c>
      <c r="AY196" s="18" t="s">
        <v>164</v>
      </c>
      <c r="BE196" s="101">
        <f>IF(N196="základná",J196,0)</f>
        <v>0</v>
      </c>
      <c r="BF196" s="101">
        <f>IF(N196="znížená",J196,0)</f>
        <v>0</v>
      </c>
      <c r="BG196" s="101">
        <f>IF(N196="zákl. prenesená",J196,0)</f>
        <v>0</v>
      </c>
      <c r="BH196" s="101">
        <f>IF(N196="zníž. prenesená",J196,0)</f>
        <v>0</v>
      </c>
      <c r="BI196" s="101">
        <f>IF(N196="nulová",J196,0)</f>
        <v>0</v>
      </c>
      <c r="BJ196" s="18" t="s">
        <v>143</v>
      </c>
      <c r="BK196" s="101">
        <f>ROUND(I196*H196,2)</f>
        <v>0</v>
      </c>
      <c r="BL196" s="18" t="s">
        <v>170</v>
      </c>
      <c r="BM196" s="180" t="s">
        <v>1509</v>
      </c>
    </row>
    <row r="197" spans="1:65" s="13" customFormat="1" ht="12">
      <c r="B197" s="181"/>
      <c r="D197" s="182" t="s">
        <v>203</v>
      </c>
      <c r="E197" s="183" t="s">
        <v>1</v>
      </c>
      <c r="F197" s="184" t="s">
        <v>1510</v>
      </c>
      <c r="H197" s="183" t="s">
        <v>1</v>
      </c>
      <c r="I197" s="185"/>
      <c r="L197" s="181"/>
      <c r="M197" s="186"/>
      <c r="N197" s="187"/>
      <c r="O197" s="187"/>
      <c r="P197" s="187"/>
      <c r="Q197" s="187"/>
      <c r="R197" s="187"/>
      <c r="S197" s="187"/>
      <c r="T197" s="188"/>
      <c r="AT197" s="183" t="s">
        <v>203</v>
      </c>
      <c r="AU197" s="183" t="s">
        <v>143</v>
      </c>
      <c r="AV197" s="13" t="s">
        <v>84</v>
      </c>
      <c r="AW197" s="13" t="s">
        <v>30</v>
      </c>
      <c r="AX197" s="13" t="s">
        <v>76</v>
      </c>
      <c r="AY197" s="183" t="s">
        <v>164</v>
      </c>
    </row>
    <row r="198" spans="1:65" s="14" customFormat="1" ht="12">
      <c r="B198" s="189"/>
      <c r="D198" s="182" t="s">
        <v>203</v>
      </c>
      <c r="E198" s="190" t="s">
        <v>1</v>
      </c>
      <c r="F198" s="191" t="s">
        <v>1511</v>
      </c>
      <c r="H198" s="192">
        <v>34.1</v>
      </c>
      <c r="I198" s="193"/>
      <c r="L198" s="189"/>
      <c r="M198" s="194"/>
      <c r="N198" s="195"/>
      <c r="O198" s="195"/>
      <c r="P198" s="195"/>
      <c r="Q198" s="195"/>
      <c r="R198" s="195"/>
      <c r="S198" s="195"/>
      <c r="T198" s="196"/>
      <c r="AT198" s="190" t="s">
        <v>203</v>
      </c>
      <c r="AU198" s="190" t="s">
        <v>143</v>
      </c>
      <c r="AV198" s="14" t="s">
        <v>143</v>
      </c>
      <c r="AW198" s="14" t="s">
        <v>30</v>
      </c>
      <c r="AX198" s="14" t="s">
        <v>76</v>
      </c>
      <c r="AY198" s="190" t="s">
        <v>164</v>
      </c>
    </row>
    <row r="199" spans="1:65" s="15" customFormat="1" ht="12">
      <c r="B199" s="197"/>
      <c r="D199" s="182" t="s">
        <v>203</v>
      </c>
      <c r="E199" s="198" t="s">
        <v>1</v>
      </c>
      <c r="F199" s="199" t="s">
        <v>206</v>
      </c>
      <c r="H199" s="200">
        <v>34.1</v>
      </c>
      <c r="I199" s="201"/>
      <c r="L199" s="197"/>
      <c r="M199" s="202"/>
      <c r="N199" s="203"/>
      <c r="O199" s="203"/>
      <c r="P199" s="203"/>
      <c r="Q199" s="203"/>
      <c r="R199" s="203"/>
      <c r="S199" s="203"/>
      <c r="T199" s="204"/>
      <c r="AT199" s="198" t="s">
        <v>203</v>
      </c>
      <c r="AU199" s="198" t="s">
        <v>143</v>
      </c>
      <c r="AV199" s="15" t="s">
        <v>170</v>
      </c>
      <c r="AW199" s="15" t="s">
        <v>30</v>
      </c>
      <c r="AX199" s="15" t="s">
        <v>84</v>
      </c>
      <c r="AY199" s="198" t="s">
        <v>164</v>
      </c>
    </row>
    <row r="200" spans="1:65" s="13" customFormat="1" ht="24">
      <c r="B200" s="181"/>
      <c r="D200" s="182" t="s">
        <v>203</v>
      </c>
      <c r="E200" s="183" t="s">
        <v>1</v>
      </c>
      <c r="F200" s="184" t="s">
        <v>1498</v>
      </c>
      <c r="H200" s="183" t="s">
        <v>1</v>
      </c>
      <c r="I200" s="185"/>
      <c r="L200" s="181"/>
      <c r="M200" s="186"/>
      <c r="N200" s="187"/>
      <c r="O200" s="187"/>
      <c r="P200" s="187"/>
      <c r="Q200" s="187"/>
      <c r="R200" s="187"/>
      <c r="S200" s="187"/>
      <c r="T200" s="188"/>
      <c r="AT200" s="183" t="s">
        <v>203</v>
      </c>
      <c r="AU200" s="183" t="s">
        <v>143</v>
      </c>
      <c r="AV200" s="13" t="s">
        <v>84</v>
      </c>
      <c r="AW200" s="13" t="s">
        <v>30</v>
      </c>
      <c r="AX200" s="13" t="s">
        <v>76</v>
      </c>
      <c r="AY200" s="183" t="s">
        <v>164</v>
      </c>
    </row>
    <row r="201" spans="1:65" s="2" customFormat="1" ht="33" customHeight="1">
      <c r="A201" s="35"/>
      <c r="B201" s="136"/>
      <c r="C201" s="168" t="s">
        <v>275</v>
      </c>
      <c r="D201" s="168" t="s">
        <v>166</v>
      </c>
      <c r="E201" s="169" t="s">
        <v>1512</v>
      </c>
      <c r="F201" s="170" t="s">
        <v>1513</v>
      </c>
      <c r="G201" s="171" t="s">
        <v>174</v>
      </c>
      <c r="H201" s="172">
        <v>50</v>
      </c>
      <c r="I201" s="173"/>
      <c r="J201" s="174">
        <f>ROUND(I201*H201,2)</f>
        <v>0</v>
      </c>
      <c r="K201" s="175"/>
      <c r="L201" s="36"/>
      <c r="M201" s="176" t="s">
        <v>1</v>
      </c>
      <c r="N201" s="177" t="s">
        <v>42</v>
      </c>
      <c r="O201" s="61"/>
      <c r="P201" s="178">
        <f>O201*H201</f>
        <v>0</v>
      </c>
      <c r="Q201" s="178">
        <v>0.41063</v>
      </c>
      <c r="R201" s="178">
        <f>Q201*H201</f>
        <v>20.531500000000001</v>
      </c>
      <c r="S201" s="178">
        <v>0</v>
      </c>
      <c r="T201" s="179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80" t="s">
        <v>170</v>
      </c>
      <c r="AT201" s="180" t="s">
        <v>166</v>
      </c>
      <c r="AU201" s="180" t="s">
        <v>143</v>
      </c>
      <c r="AY201" s="18" t="s">
        <v>164</v>
      </c>
      <c r="BE201" s="101">
        <f>IF(N201="základná",J201,0)</f>
        <v>0</v>
      </c>
      <c r="BF201" s="101">
        <f>IF(N201="znížená",J201,0)</f>
        <v>0</v>
      </c>
      <c r="BG201" s="101">
        <f>IF(N201="zákl. prenesená",J201,0)</f>
        <v>0</v>
      </c>
      <c r="BH201" s="101">
        <f>IF(N201="zníž. prenesená",J201,0)</f>
        <v>0</v>
      </c>
      <c r="BI201" s="101">
        <f>IF(N201="nulová",J201,0)</f>
        <v>0</v>
      </c>
      <c r="BJ201" s="18" t="s">
        <v>143</v>
      </c>
      <c r="BK201" s="101">
        <f>ROUND(I201*H201,2)</f>
        <v>0</v>
      </c>
      <c r="BL201" s="18" t="s">
        <v>170</v>
      </c>
      <c r="BM201" s="180" t="s">
        <v>1514</v>
      </c>
    </row>
    <row r="202" spans="1:65" s="13" customFormat="1" ht="12">
      <c r="B202" s="181"/>
      <c r="D202" s="182" t="s">
        <v>203</v>
      </c>
      <c r="E202" s="183" t="s">
        <v>1</v>
      </c>
      <c r="F202" s="184" t="s">
        <v>1506</v>
      </c>
      <c r="H202" s="183" t="s">
        <v>1</v>
      </c>
      <c r="I202" s="185"/>
      <c r="L202" s="181"/>
      <c r="M202" s="186"/>
      <c r="N202" s="187"/>
      <c r="O202" s="187"/>
      <c r="P202" s="187"/>
      <c r="Q202" s="187"/>
      <c r="R202" s="187"/>
      <c r="S202" s="187"/>
      <c r="T202" s="188"/>
      <c r="AT202" s="183" t="s">
        <v>203</v>
      </c>
      <c r="AU202" s="183" t="s">
        <v>143</v>
      </c>
      <c r="AV202" s="13" t="s">
        <v>84</v>
      </c>
      <c r="AW202" s="13" t="s">
        <v>30</v>
      </c>
      <c r="AX202" s="13" t="s">
        <v>76</v>
      </c>
      <c r="AY202" s="183" t="s">
        <v>164</v>
      </c>
    </row>
    <row r="203" spans="1:65" s="14" customFormat="1" ht="12">
      <c r="B203" s="189"/>
      <c r="D203" s="182" t="s">
        <v>203</v>
      </c>
      <c r="E203" s="190" t="s">
        <v>1</v>
      </c>
      <c r="F203" s="191" t="s">
        <v>334</v>
      </c>
      <c r="H203" s="192">
        <v>50</v>
      </c>
      <c r="I203" s="193"/>
      <c r="L203" s="189"/>
      <c r="M203" s="194"/>
      <c r="N203" s="195"/>
      <c r="O203" s="195"/>
      <c r="P203" s="195"/>
      <c r="Q203" s="195"/>
      <c r="R203" s="195"/>
      <c r="S203" s="195"/>
      <c r="T203" s="196"/>
      <c r="AT203" s="190" t="s">
        <v>203</v>
      </c>
      <c r="AU203" s="190" t="s">
        <v>143</v>
      </c>
      <c r="AV203" s="14" t="s">
        <v>143</v>
      </c>
      <c r="AW203" s="14" t="s">
        <v>30</v>
      </c>
      <c r="AX203" s="14" t="s">
        <v>84</v>
      </c>
      <c r="AY203" s="190" t="s">
        <v>164</v>
      </c>
    </row>
    <row r="204" spans="1:65" s="2" customFormat="1" ht="21.75" customHeight="1">
      <c r="A204" s="35"/>
      <c r="B204" s="136"/>
      <c r="C204" s="168" t="s">
        <v>279</v>
      </c>
      <c r="D204" s="168" t="s">
        <v>166</v>
      </c>
      <c r="E204" s="169" t="s">
        <v>623</v>
      </c>
      <c r="F204" s="170" t="s">
        <v>624</v>
      </c>
      <c r="G204" s="171" t="s">
        <v>174</v>
      </c>
      <c r="H204" s="172">
        <v>31</v>
      </c>
      <c r="I204" s="173"/>
      <c r="J204" s="174">
        <f>ROUND(I204*H204,2)</f>
        <v>0</v>
      </c>
      <c r="K204" s="175"/>
      <c r="L204" s="36"/>
      <c r="M204" s="176" t="s">
        <v>1</v>
      </c>
      <c r="N204" s="177" t="s">
        <v>42</v>
      </c>
      <c r="O204" s="61"/>
      <c r="P204" s="178">
        <f>O204*H204</f>
        <v>0</v>
      </c>
      <c r="Q204" s="178">
        <v>0.112</v>
      </c>
      <c r="R204" s="178">
        <f>Q204*H204</f>
        <v>3.472</v>
      </c>
      <c r="S204" s="178">
        <v>0</v>
      </c>
      <c r="T204" s="17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0" t="s">
        <v>170</v>
      </c>
      <c r="AT204" s="180" t="s">
        <v>166</v>
      </c>
      <c r="AU204" s="180" t="s">
        <v>143</v>
      </c>
      <c r="AY204" s="18" t="s">
        <v>164</v>
      </c>
      <c r="BE204" s="101">
        <f>IF(N204="základná",J204,0)</f>
        <v>0</v>
      </c>
      <c r="BF204" s="101">
        <f>IF(N204="znížená",J204,0)</f>
        <v>0</v>
      </c>
      <c r="BG204" s="101">
        <f>IF(N204="zákl. prenesená",J204,0)</f>
        <v>0</v>
      </c>
      <c r="BH204" s="101">
        <f>IF(N204="zníž. prenesená",J204,0)</f>
        <v>0</v>
      </c>
      <c r="BI204" s="101">
        <f>IF(N204="nulová",J204,0)</f>
        <v>0</v>
      </c>
      <c r="BJ204" s="18" t="s">
        <v>143</v>
      </c>
      <c r="BK204" s="101">
        <f>ROUND(I204*H204,2)</f>
        <v>0</v>
      </c>
      <c r="BL204" s="18" t="s">
        <v>170</v>
      </c>
      <c r="BM204" s="180" t="s">
        <v>1515</v>
      </c>
    </row>
    <row r="205" spans="1:65" s="13" customFormat="1" ht="12">
      <c r="B205" s="181"/>
      <c r="D205" s="182" t="s">
        <v>203</v>
      </c>
      <c r="E205" s="183" t="s">
        <v>1</v>
      </c>
      <c r="F205" s="184" t="s">
        <v>1510</v>
      </c>
      <c r="H205" s="183" t="s">
        <v>1</v>
      </c>
      <c r="I205" s="185"/>
      <c r="L205" s="181"/>
      <c r="M205" s="186"/>
      <c r="N205" s="187"/>
      <c r="O205" s="187"/>
      <c r="P205" s="187"/>
      <c r="Q205" s="187"/>
      <c r="R205" s="187"/>
      <c r="S205" s="187"/>
      <c r="T205" s="188"/>
      <c r="AT205" s="183" t="s">
        <v>203</v>
      </c>
      <c r="AU205" s="183" t="s">
        <v>143</v>
      </c>
      <c r="AV205" s="13" t="s">
        <v>84</v>
      </c>
      <c r="AW205" s="13" t="s">
        <v>30</v>
      </c>
      <c r="AX205" s="13" t="s">
        <v>76</v>
      </c>
      <c r="AY205" s="183" t="s">
        <v>164</v>
      </c>
    </row>
    <row r="206" spans="1:65" s="14" customFormat="1" ht="12">
      <c r="B206" s="189"/>
      <c r="D206" s="182" t="s">
        <v>203</v>
      </c>
      <c r="E206" s="190" t="s">
        <v>1</v>
      </c>
      <c r="F206" s="191" t="s">
        <v>294</v>
      </c>
      <c r="H206" s="192">
        <v>31</v>
      </c>
      <c r="I206" s="193"/>
      <c r="L206" s="189"/>
      <c r="M206" s="194"/>
      <c r="N206" s="195"/>
      <c r="O206" s="195"/>
      <c r="P206" s="195"/>
      <c r="Q206" s="195"/>
      <c r="R206" s="195"/>
      <c r="S206" s="195"/>
      <c r="T206" s="196"/>
      <c r="AT206" s="190" t="s">
        <v>203</v>
      </c>
      <c r="AU206" s="190" t="s">
        <v>143</v>
      </c>
      <c r="AV206" s="14" t="s">
        <v>143</v>
      </c>
      <c r="AW206" s="14" t="s">
        <v>30</v>
      </c>
      <c r="AX206" s="14" t="s">
        <v>76</v>
      </c>
      <c r="AY206" s="190" t="s">
        <v>164</v>
      </c>
    </row>
    <row r="207" spans="1:65" s="15" customFormat="1" ht="12">
      <c r="B207" s="197"/>
      <c r="D207" s="182" t="s">
        <v>203</v>
      </c>
      <c r="E207" s="198" t="s">
        <v>1</v>
      </c>
      <c r="F207" s="199" t="s">
        <v>206</v>
      </c>
      <c r="H207" s="200">
        <v>31</v>
      </c>
      <c r="I207" s="201"/>
      <c r="L207" s="197"/>
      <c r="M207" s="202"/>
      <c r="N207" s="203"/>
      <c r="O207" s="203"/>
      <c r="P207" s="203"/>
      <c r="Q207" s="203"/>
      <c r="R207" s="203"/>
      <c r="S207" s="203"/>
      <c r="T207" s="204"/>
      <c r="AT207" s="198" t="s">
        <v>203</v>
      </c>
      <c r="AU207" s="198" t="s">
        <v>143</v>
      </c>
      <c r="AV207" s="15" t="s">
        <v>170</v>
      </c>
      <c r="AW207" s="15" t="s">
        <v>30</v>
      </c>
      <c r="AX207" s="15" t="s">
        <v>84</v>
      </c>
      <c r="AY207" s="198" t="s">
        <v>164</v>
      </c>
    </row>
    <row r="208" spans="1:65" s="2" customFormat="1" ht="21.75" customHeight="1">
      <c r="A208" s="35"/>
      <c r="B208" s="136"/>
      <c r="C208" s="205" t="s">
        <v>270</v>
      </c>
      <c r="D208" s="205" t="s">
        <v>208</v>
      </c>
      <c r="E208" s="206" t="s">
        <v>629</v>
      </c>
      <c r="F208" s="207" t="s">
        <v>630</v>
      </c>
      <c r="G208" s="208" t="s">
        <v>174</v>
      </c>
      <c r="H208" s="209">
        <v>31.62</v>
      </c>
      <c r="I208" s="210"/>
      <c r="J208" s="211">
        <f>ROUND(I208*H208,2)</f>
        <v>0</v>
      </c>
      <c r="K208" s="212"/>
      <c r="L208" s="213"/>
      <c r="M208" s="214" t="s">
        <v>1</v>
      </c>
      <c r="N208" s="215" t="s">
        <v>42</v>
      </c>
      <c r="O208" s="61"/>
      <c r="P208" s="178">
        <f>O208*H208</f>
        <v>0</v>
      </c>
      <c r="Q208" s="178">
        <v>0.13500000000000001</v>
      </c>
      <c r="R208" s="178">
        <f>Q208*H208</f>
        <v>4.2687000000000008</v>
      </c>
      <c r="S208" s="178">
        <v>0</v>
      </c>
      <c r="T208" s="17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0" t="s">
        <v>195</v>
      </c>
      <c r="AT208" s="180" t="s">
        <v>208</v>
      </c>
      <c r="AU208" s="180" t="s">
        <v>143</v>
      </c>
      <c r="AY208" s="18" t="s">
        <v>164</v>
      </c>
      <c r="BE208" s="101">
        <f>IF(N208="základná",J208,0)</f>
        <v>0</v>
      </c>
      <c r="BF208" s="101">
        <f>IF(N208="znížená",J208,0)</f>
        <v>0</v>
      </c>
      <c r="BG208" s="101">
        <f>IF(N208="zákl. prenesená",J208,0)</f>
        <v>0</v>
      </c>
      <c r="BH208" s="101">
        <f>IF(N208="zníž. prenesená",J208,0)</f>
        <v>0</v>
      </c>
      <c r="BI208" s="101">
        <f>IF(N208="nulová",J208,0)</f>
        <v>0</v>
      </c>
      <c r="BJ208" s="18" t="s">
        <v>143</v>
      </c>
      <c r="BK208" s="101">
        <f>ROUND(I208*H208,2)</f>
        <v>0</v>
      </c>
      <c r="BL208" s="18" t="s">
        <v>170</v>
      </c>
      <c r="BM208" s="180" t="s">
        <v>1516</v>
      </c>
    </row>
    <row r="209" spans="1:65" s="14" customFormat="1" ht="12">
      <c r="B209" s="189"/>
      <c r="D209" s="182" t="s">
        <v>203</v>
      </c>
      <c r="E209" s="190" t="s">
        <v>1</v>
      </c>
      <c r="F209" s="191" t="s">
        <v>1517</v>
      </c>
      <c r="H209" s="192">
        <v>31.62</v>
      </c>
      <c r="I209" s="193"/>
      <c r="L209" s="189"/>
      <c r="M209" s="194"/>
      <c r="N209" s="195"/>
      <c r="O209" s="195"/>
      <c r="P209" s="195"/>
      <c r="Q209" s="195"/>
      <c r="R209" s="195"/>
      <c r="S209" s="195"/>
      <c r="T209" s="196"/>
      <c r="AT209" s="190" t="s">
        <v>203</v>
      </c>
      <c r="AU209" s="190" t="s">
        <v>143</v>
      </c>
      <c r="AV209" s="14" t="s">
        <v>143</v>
      </c>
      <c r="AW209" s="14" t="s">
        <v>30</v>
      </c>
      <c r="AX209" s="14" t="s">
        <v>84</v>
      </c>
      <c r="AY209" s="190" t="s">
        <v>164</v>
      </c>
    </row>
    <row r="210" spans="1:65" s="2" customFormat="1" ht="33" customHeight="1">
      <c r="A210" s="35"/>
      <c r="B210" s="136"/>
      <c r="C210" s="168" t="s">
        <v>286</v>
      </c>
      <c r="D210" s="168" t="s">
        <v>166</v>
      </c>
      <c r="E210" s="169" t="s">
        <v>1518</v>
      </c>
      <c r="F210" s="170" t="s">
        <v>1519</v>
      </c>
      <c r="G210" s="171" t="s">
        <v>174</v>
      </c>
      <c r="H210" s="172">
        <v>305</v>
      </c>
      <c r="I210" s="173"/>
      <c r="J210" s="174">
        <f>ROUND(I210*H210,2)</f>
        <v>0</v>
      </c>
      <c r="K210" s="175"/>
      <c r="L210" s="36"/>
      <c r="M210" s="176" t="s">
        <v>1</v>
      </c>
      <c r="N210" s="177" t="s">
        <v>42</v>
      </c>
      <c r="O210" s="61"/>
      <c r="P210" s="178">
        <f>O210*H210</f>
        <v>0</v>
      </c>
      <c r="Q210" s="178">
        <v>0.112</v>
      </c>
      <c r="R210" s="178">
        <f>Q210*H210</f>
        <v>34.160000000000004</v>
      </c>
      <c r="S210" s="178">
        <v>0</v>
      </c>
      <c r="T210" s="17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80" t="s">
        <v>170</v>
      </c>
      <c r="AT210" s="180" t="s">
        <v>166</v>
      </c>
      <c r="AU210" s="180" t="s">
        <v>143</v>
      </c>
      <c r="AY210" s="18" t="s">
        <v>164</v>
      </c>
      <c r="BE210" s="101">
        <f>IF(N210="základná",J210,0)</f>
        <v>0</v>
      </c>
      <c r="BF210" s="101">
        <f>IF(N210="znížená",J210,0)</f>
        <v>0</v>
      </c>
      <c r="BG210" s="101">
        <f>IF(N210="zákl. prenesená",J210,0)</f>
        <v>0</v>
      </c>
      <c r="BH210" s="101">
        <f>IF(N210="zníž. prenesená",J210,0)</f>
        <v>0</v>
      </c>
      <c r="BI210" s="101">
        <f>IF(N210="nulová",J210,0)</f>
        <v>0</v>
      </c>
      <c r="BJ210" s="18" t="s">
        <v>143</v>
      </c>
      <c r="BK210" s="101">
        <f>ROUND(I210*H210,2)</f>
        <v>0</v>
      </c>
      <c r="BL210" s="18" t="s">
        <v>170</v>
      </c>
      <c r="BM210" s="180" t="s">
        <v>1520</v>
      </c>
    </row>
    <row r="211" spans="1:65" s="13" customFormat="1" ht="12">
      <c r="B211" s="181"/>
      <c r="D211" s="182" t="s">
        <v>203</v>
      </c>
      <c r="E211" s="183" t="s">
        <v>1</v>
      </c>
      <c r="F211" s="184" t="s">
        <v>1502</v>
      </c>
      <c r="H211" s="183" t="s">
        <v>1</v>
      </c>
      <c r="I211" s="185"/>
      <c r="L211" s="181"/>
      <c r="M211" s="186"/>
      <c r="N211" s="187"/>
      <c r="O211" s="187"/>
      <c r="P211" s="187"/>
      <c r="Q211" s="187"/>
      <c r="R211" s="187"/>
      <c r="S211" s="187"/>
      <c r="T211" s="188"/>
      <c r="AT211" s="183" t="s">
        <v>203</v>
      </c>
      <c r="AU211" s="183" t="s">
        <v>143</v>
      </c>
      <c r="AV211" s="13" t="s">
        <v>84</v>
      </c>
      <c r="AW211" s="13" t="s">
        <v>30</v>
      </c>
      <c r="AX211" s="13" t="s">
        <v>76</v>
      </c>
      <c r="AY211" s="183" t="s">
        <v>164</v>
      </c>
    </row>
    <row r="212" spans="1:65" s="14" customFormat="1" ht="12">
      <c r="B212" s="189"/>
      <c r="D212" s="182" t="s">
        <v>203</v>
      </c>
      <c r="E212" s="190" t="s">
        <v>1</v>
      </c>
      <c r="F212" s="191" t="s">
        <v>1503</v>
      </c>
      <c r="H212" s="192">
        <v>305</v>
      </c>
      <c r="I212" s="193"/>
      <c r="L212" s="189"/>
      <c r="M212" s="194"/>
      <c r="N212" s="195"/>
      <c r="O212" s="195"/>
      <c r="P212" s="195"/>
      <c r="Q212" s="195"/>
      <c r="R212" s="195"/>
      <c r="S212" s="195"/>
      <c r="T212" s="196"/>
      <c r="AT212" s="190" t="s">
        <v>203</v>
      </c>
      <c r="AU212" s="190" t="s">
        <v>143</v>
      </c>
      <c r="AV212" s="14" t="s">
        <v>143</v>
      </c>
      <c r="AW212" s="14" t="s">
        <v>30</v>
      </c>
      <c r="AX212" s="14" t="s">
        <v>84</v>
      </c>
      <c r="AY212" s="190" t="s">
        <v>164</v>
      </c>
    </row>
    <row r="213" spans="1:65" s="2" customFormat="1" ht="21.75" customHeight="1">
      <c r="A213" s="35"/>
      <c r="B213" s="136"/>
      <c r="C213" s="205" t="s">
        <v>274</v>
      </c>
      <c r="D213" s="205" t="s">
        <v>208</v>
      </c>
      <c r="E213" s="206" t="s">
        <v>1521</v>
      </c>
      <c r="F213" s="207" t="s">
        <v>1522</v>
      </c>
      <c r="G213" s="208" t="s">
        <v>174</v>
      </c>
      <c r="H213" s="209">
        <v>311.10000000000002</v>
      </c>
      <c r="I213" s="210"/>
      <c r="J213" s="211">
        <f>ROUND(I213*H213,2)</f>
        <v>0</v>
      </c>
      <c r="K213" s="212"/>
      <c r="L213" s="213"/>
      <c r="M213" s="214" t="s">
        <v>1</v>
      </c>
      <c r="N213" s="215" t="s">
        <v>42</v>
      </c>
      <c r="O213" s="61"/>
      <c r="P213" s="178">
        <f>O213*H213</f>
        <v>0</v>
      </c>
      <c r="Q213" s="178">
        <v>0.1081</v>
      </c>
      <c r="R213" s="178">
        <f>Q213*H213</f>
        <v>33.629910000000002</v>
      </c>
      <c r="S213" s="178">
        <v>0</v>
      </c>
      <c r="T213" s="179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80" t="s">
        <v>195</v>
      </c>
      <c r="AT213" s="180" t="s">
        <v>208</v>
      </c>
      <c r="AU213" s="180" t="s">
        <v>143</v>
      </c>
      <c r="AY213" s="18" t="s">
        <v>164</v>
      </c>
      <c r="BE213" s="101">
        <f>IF(N213="základná",J213,0)</f>
        <v>0</v>
      </c>
      <c r="BF213" s="101">
        <f>IF(N213="znížená",J213,0)</f>
        <v>0</v>
      </c>
      <c r="BG213" s="101">
        <f>IF(N213="zákl. prenesená",J213,0)</f>
        <v>0</v>
      </c>
      <c r="BH213" s="101">
        <f>IF(N213="zníž. prenesená",J213,0)</f>
        <v>0</v>
      </c>
      <c r="BI213" s="101">
        <f>IF(N213="nulová",J213,0)</f>
        <v>0</v>
      </c>
      <c r="BJ213" s="18" t="s">
        <v>143</v>
      </c>
      <c r="BK213" s="101">
        <f>ROUND(I213*H213,2)</f>
        <v>0</v>
      </c>
      <c r="BL213" s="18" t="s">
        <v>170</v>
      </c>
      <c r="BM213" s="180" t="s">
        <v>1523</v>
      </c>
    </row>
    <row r="214" spans="1:65" s="13" customFormat="1" ht="12">
      <c r="B214" s="181"/>
      <c r="D214" s="182" t="s">
        <v>203</v>
      </c>
      <c r="E214" s="183" t="s">
        <v>1</v>
      </c>
      <c r="F214" s="184" t="s">
        <v>1502</v>
      </c>
      <c r="H214" s="183" t="s">
        <v>1</v>
      </c>
      <c r="I214" s="185"/>
      <c r="L214" s="181"/>
      <c r="M214" s="186"/>
      <c r="N214" s="187"/>
      <c r="O214" s="187"/>
      <c r="P214" s="187"/>
      <c r="Q214" s="187"/>
      <c r="R214" s="187"/>
      <c r="S214" s="187"/>
      <c r="T214" s="188"/>
      <c r="AT214" s="183" t="s">
        <v>203</v>
      </c>
      <c r="AU214" s="183" t="s">
        <v>143</v>
      </c>
      <c r="AV214" s="13" t="s">
        <v>84</v>
      </c>
      <c r="AW214" s="13" t="s">
        <v>30</v>
      </c>
      <c r="AX214" s="13" t="s">
        <v>76</v>
      </c>
      <c r="AY214" s="183" t="s">
        <v>164</v>
      </c>
    </row>
    <row r="215" spans="1:65" s="14" customFormat="1" ht="12">
      <c r="B215" s="189"/>
      <c r="D215" s="182" t="s">
        <v>203</v>
      </c>
      <c r="E215" s="190" t="s">
        <v>1</v>
      </c>
      <c r="F215" s="191" t="s">
        <v>1524</v>
      </c>
      <c r="H215" s="192">
        <v>311.10000000000002</v>
      </c>
      <c r="I215" s="193"/>
      <c r="L215" s="189"/>
      <c r="M215" s="194"/>
      <c r="N215" s="195"/>
      <c r="O215" s="195"/>
      <c r="P215" s="195"/>
      <c r="Q215" s="195"/>
      <c r="R215" s="195"/>
      <c r="S215" s="195"/>
      <c r="T215" s="196"/>
      <c r="AT215" s="190" t="s">
        <v>203</v>
      </c>
      <c r="AU215" s="190" t="s">
        <v>143</v>
      </c>
      <c r="AV215" s="14" t="s">
        <v>143</v>
      </c>
      <c r="AW215" s="14" t="s">
        <v>30</v>
      </c>
      <c r="AX215" s="14" t="s">
        <v>84</v>
      </c>
      <c r="AY215" s="190" t="s">
        <v>164</v>
      </c>
    </row>
    <row r="216" spans="1:65" s="12" customFormat="1" ht="23" customHeight="1">
      <c r="B216" s="155"/>
      <c r="D216" s="156" t="s">
        <v>75</v>
      </c>
      <c r="E216" s="166" t="s">
        <v>195</v>
      </c>
      <c r="F216" s="166" t="s">
        <v>1525</v>
      </c>
      <c r="I216" s="158"/>
      <c r="J216" s="167">
        <f>BK216</f>
        <v>0</v>
      </c>
      <c r="L216" s="155"/>
      <c r="M216" s="160"/>
      <c r="N216" s="161"/>
      <c r="O216" s="161"/>
      <c r="P216" s="162">
        <f>P217</f>
        <v>0</v>
      </c>
      <c r="Q216" s="161"/>
      <c r="R216" s="162">
        <f>R217</f>
        <v>0.41064000000000001</v>
      </c>
      <c r="S216" s="161"/>
      <c r="T216" s="163">
        <f>T217</f>
        <v>0</v>
      </c>
      <c r="AR216" s="156" t="s">
        <v>84</v>
      </c>
      <c r="AT216" s="164" t="s">
        <v>75</v>
      </c>
      <c r="AU216" s="164" t="s">
        <v>84</v>
      </c>
      <c r="AY216" s="156" t="s">
        <v>164</v>
      </c>
      <c r="BK216" s="165">
        <f>BK217</f>
        <v>0</v>
      </c>
    </row>
    <row r="217" spans="1:65" s="2" customFormat="1" ht="21.75" customHeight="1">
      <c r="A217" s="35"/>
      <c r="B217" s="136"/>
      <c r="C217" s="168" t="s">
        <v>294</v>
      </c>
      <c r="D217" s="168" t="s">
        <v>166</v>
      </c>
      <c r="E217" s="169" t="s">
        <v>1526</v>
      </c>
      <c r="F217" s="170" t="s">
        <v>1527</v>
      </c>
      <c r="G217" s="171" t="s">
        <v>169</v>
      </c>
      <c r="H217" s="172">
        <v>1</v>
      </c>
      <c r="I217" s="173"/>
      <c r="J217" s="174">
        <f>ROUND(I217*H217,2)</f>
        <v>0</v>
      </c>
      <c r="K217" s="175"/>
      <c r="L217" s="36"/>
      <c r="M217" s="176" t="s">
        <v>1</v>
      </c>
      <c r="N217" s="177" t="s">
        <v>42</v>
      </c>
      <c r="O217" s="61"/>
      <c r="P217" s="178">
        <f>O217*H217</f>
        <v>0</v>
      </c>
      <c r="Q217" s="178">
        <v>0.41064000000000001</v>
      </c>
      <c r="R217" s="178">
        <f>Q217*H217</f>
        <v>0.41064000000000001</v>
      </c>
      <c r="S217" s="178">
        <v>0</v>
      </c>
      <c r="T217" s="179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80" t="s">
        <v>170</v>
      </c>
      <c r="AT217" s="180" t="s">
        <v>166</v>
      </c>
      <c r="AU217" s="180" t="s">
        <v>143</v>
      </c>
      <c r="AY217" s="18" t="s">
        <v>164</v>
      </c>
      <c r="BE217" s="101">
        <f>IF(N217="základná",J217,0)</f>
        <v>0</v>
      </c>
      <c r="BF217" s="101">
        <f>IF(N217="znížená",J217,0)</f>
        <v>0</v>
      </c>
      <c r="BG217" s="101">
        <f>IF(N217="zákl. prenesená",J217,0)</f>
        <v>0</v>
      </c>
      <c r="BH217" s="101">
        <f>IF(N217="zníž. prenesená",J217,0)</f>
        <v>0</v>
      </c>
      <c r="BI217" s="101">
        <f>IF(N217="nulová",J217,0)</f>
        <v>0</v>
      </c>
      <c r="BJ217" s="18" t="s">
        <v>143</v>
      </c>
      <c r="BK217" s="101">
        <f>ROUND(I217*H217,2)</f>
        <v>0</v>
      </c>
      <c r="BL217" s="18" t="s">
        <v>170</v>
      </c>
      <c r="BM217" s="180" t="s">
        <v>1528</v>
      </c>
    </row>
    <row r="218" spans="1:65" s="12" customFormat="1" ht="23" customHeight="1">
      <c r="B218" s="155"/>
      <c r="D218" s="156" t="s">
        <v>75</v>
      </c>
      <c r="E218" s="166" t="s">
        <v>199</v>
      </c>
      <c r="F218" s="166" t="s">
        <v>636</v>
      </c>
      <c r="I218" s="158"/>
      <c r="J218" s="167">
        <f>BK218</f>
        <v>0</v>
      </c>
      <c r="L218" s="155"/>
      <c r="M218" s="160"/>
      <c r="N218" s="161"/>
      <c r="O218" s="161"/>
      <c r="P218" s="162">
        <f>SUM(P219:P252)</f>
        <v>0</v>
      </c>
      <c r="Q218" s="161"/>
      <c r="R218" s="162">
        <f>SUM(R219:R252)</f>
        <v>50.996230840000003</v>
      </c>
      <c r="S218" s="161"/>
      <c r="T218" s="163">
        <f>SUM(T219:T252)</f>
        <v>0</v>
      </c>
      <c r="AR218" s="156" t="s">
        <v>84</v>
      </c>
      <c r="AT218" s="164" t="s">
        <v>75</v>
      </c>
      <c r="AU218" s="164" t="s">
        <v>84</v>
      </c>
      <c r="AY218" s="156" t="s">
        <v>164</v>
      </c>
      <c r="BK218" s="165">
        <f>SUM(BK219:BK252)</f>
        <v>0</v>
      </c>
    </row>
    <row r="219" spans="1:65" s="2" customFormat="1" ht="21.75" customHeight="1">
      <c r="A219" s="35"/>
      <c r="B219" s="136"/>
      <c r="C219" s="168" t="s">
        <v>282</v>
      </c>
      <c r="D219" s="168" t="s">
        <v>166</v>
      </c>
      <c r="E219" s="169" t="s">
        <v>1529</v>
      </c>
      <c r="F219" s="170" t="s">
        <v>1530</v>
      </c>
      <c r="G219" s="171" t="s">
        <v>169</v>
      </c>
      <c r="H219" s="172">
        <v>3</v>
      </c>
      <c r="I219" s="173"/>
      <c r="J219" s="174">
        <f t="shared" ref="J219:J228" si="15">ROUND(I219*H219,2)</f>
        <v>0</v>
      </c>
      <c r="K219" s="175"/>
      <c r="L219" s="36"/>
      <c r="M219" s="176" t="s">
        <v>1</v>
      </c>
      <c r="N219" s="177" t="s">
        <v>42</v>
      </c>
      <c r="O219" s="61"/>
      <c r="P219" s="178">
        <f t="shared" ref="P219:P228" si="16">O219*H219</f>
        <v>0</v>
      </c>
      <c r="Q219" s="178">
        <v>0.22133</v>
      </c>
      <c r="R219" s="178">
        <f t="shared" ref="R219:R228" si="17">Q219*H219</f>
        <v>0.66398999999999997</v>
      </c>
      <c r="S219" s="178">
        <v>0</v>
      </c>
      <c r="T219" s="179">
        <f t="shared" ref="T219:T228" si="18"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0" t="s">
        <v>170</v>
      </c>
      <c r="AT219" s="180" t="s">
        <v>166</v>
      </c>
      <c r="AU219" s="180" t="s">
        <v>143</v>
      </c>
      <c r="AY219" s="18" t="s">
        <v>164</v>
      </c>
      <c r="BE219" s="101">
        <f t="shared" ref="BE219:BE228" si="19">IF(N219="základná",J219,0)</f>
        <v>0</v>
      </c>
      <c r="BF219" s="101">
        <f t="shared" ref="BF219:BF228" si="20">IF(N219="znížená",J219,0)</f>
        <v>0</v>
      </c>
      <c r="BG219" s="101">
        <f t="shared" ref="BG219:BG228" si="21">IF(N219="zákl. prenesená",J219,0)</f>
        <v>0</v>
      </c>
      <c r="BH219" s="101">
        <f t="shared" ref="BH219:BH228" si="22">IF(N219="zníž. prenesená",J219,0)</f>
        <v>0</v>
      </c>
      <c r="BI219" s="101">
        <f t="shared" ref="BI219:BI228" si="23">IF(N219="nulová",J219,0)</f>
        <v>0</v>
      </c>
      <c r="BJ219" s="18" t="s">
        <v>143</v>
      </c>
      <c r="BK219" s="101">
        <f t="shared" ref="BK219:BK228" si="24">ROUND(I219*H219,2)</f>
        <v>0</v>
      </c>
      <c r="BL219" s="18" t="s">
        <v>170</v>
      </c>
      <c r="BM219" s="180" t="s">
        <v>1531</v>
      </c>
    </row>
    <row r="220" spans="1:65" s="2" customFormat="1" ht="33" customHeight="1">
      <c r="A220" s="35"/>
      <c r="B220" s="136"/>
      <c r="C220" s="205" t="s">
        <v>302</v>
      </c>
      <c r="D220" s="205" t="s">
        <v>208</v>
      </c>
      <c r="E220" s="206" t="s">
        <v>1532</v>
      </c>
      <c r="F220" s="207" t="s">
        <v>1533</v>
      </c>
      <c r="G220" s="208" t="s">
        <v>169</v>
      </c>
      <c r="H220" s="209">
        <v>1</v>
      </c>
      <c r="I220" s="210"/>
      <c r="J220" s="211">
        <f t="shared" si="15"/>
        <v>0</v>
      </c>
      <c r="K220" s="212"/>
      <c r="L220" s="213"/>
      <c r="M220" s="214" t="s">
        <v>1</v>
      </c>
      <c r="N220" s="215" t="s">
        <v>42</v>
      </c>
      <c r="O220" s="61"/>
      <c r="P220" s="178">
        <f t="shared" si="16"/>
        <v>0</v>
      </c>
      <c r="Q220" s="178">
        <v>9.3000000000000005E-4</v>
      </c>
      <c r="R220" s="178">
        <f t="shared" si="17"/>
        <v>9.3000000000000005E-4</v>
      </c>
      <c r="S220" s="178">
        <v>0</v>
      </c>
      <c r="T220" s="179">
        <f t="shared" si="18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80" t="s">
        <v>195</v>
      </c>
      <c r="AT220" s="180" t="s">
        <v>208</v>
      </c>
      <c r="AU220" s="180" t="s">
        <v>143</v>
      </c>
      <c r="AY220" s="18" t="s">
        <v>164</v>
      </c>
      <c r="BE220" s="101">
        <f t="shared" si="19"/>
        <v>0</v>
      </c>
      <c r="BF220" s="101">
        <f t="shared" si="20"/>
        <v>0</v>
      </c>
      <c r="BG220" s="101">
        <f t="shared" si="21"/>
        <v>0</v>
      </c>
      <c r="BH220" s="101">
        <f t="shared" si="22"/>
        <v>0</v>
      </c>
      <c r="BI220" s="101">
        <f t="shared" si="23"/>
        <v>0</v>
      </c>
      <c r="BJ220" s="18" t="s">
        <v>143</v>
      </c>
      <c r="BK220" s="101">
        <f t="shared" si="24"/>
        <v>0</v>
      </c>
      <c r="BL220" s="18" t="s">
        <v>170</v>
      </c>
      <c r="BM220" s="180" t="s">
        <v>1534</v>
      </c>
    </row>
    <row r="221" spans="1:65" s="2" customFormat="1" ht="33" customHeight="1">
      <c r="A221" s="35"/>
      <c r="B221" s="136"/>
      <c r="C221" s="205" t="s">
        <v>285</v>
      </c>
      <c r="D221" s="205" t="s">
        <v>208</v>
      </c>
      <c r="E221" s="206" t="s">
        <v>1535</v>
      </c>
      <c r="F221" s="207" t="s">
        <v>1536</v>
      </c>
      <c r="G221" s="208" t="s">
        <v>169</v>
      </c>
      <c r="H221" s="209">
        <v>1</v>
      </c>
      <c r="I221" s="210"/>
      <c r="J221" s="211">
        <f t="shared" si="15"/>
        <v>0</v>
      </c>
      <c r="K221" s="212"/>
      <c r="L221" s="213"/>
      <c r="M221" s="214" t="s">
        <v>1</v>
      </c>
      <c r="N221" s="215" t="s">
        <v>42</v>
      </c>
      <c r="O221" s="61"/>
      <c r="P221" s="178">
        <f t="shared" si="16"/>
        <v>0</v>
      </c>
      <c r="Q221" s="178">
        <v>2E-3</v>
      </c>
      <c r="R221" s="178">
        <f t="shared" si="17"/>
        <v>2E-3</v>
      </c>
      <c r="S221" s="178">
        <v>0</v>
      </c>
      <c r="T221" s="179">
        <f t="shared" si="18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80" t="s">
        <v>195</v>
      </c>
      <c r="AT221" s="180" t="s">
        <v>208</v>
      </c>
      <c r="AU221" s="180" t="s">
        <v>143</v>
      </c>
      <c r="AY221" s="18" t="s">
        <v>164</v>
      </c>
      <c r="BE221" s="101">
        <f t="shared" si="19"/>
        <v>0</v>
      </c>
      <c r="BF221" s="101">
        <f t="shared" si="20"/>
        <v>0</v>
      </c>
      <c r="BG221" s="101">
        <f t="shared" si="21"/>
        <v>0</v>
      </c>
      <c r="BH221" s="101">
        <f t="shared" si="22"/>
        <v>0</v>
      </c>
      <c r="BI221" s="101">
        <f t="shared" si="23"/>
        <v>0</v>
      </c>
      <c r="BJ221" s="18" t="s">
        <v>143</v>
      </c>
      <c r="BK221" s="101">
        <f t="shared" si="24"/>
        <v>0</v>
      </c>
      <c r="BL221" s="18" t="s">
        <v>170</v>
      </c>
      <c r="BM221" s="180" t="s">
        <v>1537</v>
      </c>
    </row>
    <row r="222" spans="1:65" s="2" customFormat="1" ht="44.25" customHeight="1">
      <c r="A222" s="35"/>
      <c r="B222" s="136"/>
      <c r="C222" s="205" t="s">
        <v>309</v>
      </c>
      <c r="D222" s="205" t="s">
        <v>208</v>
      </c>
      <c r="E222" s="206" t="s">
        <v>1538</v>
      </c>
      <c r="F222" s="207" t="s">
        <v>1539</v>
      </c>
      <c r="G222" s="208" t="s">
        <v>169</v>
      </c>
      <c r="H222" s="209">
        <v>1</v>
      </c>
      <c r="I222" s="210"/>
      <c r="J222" s="211">
        <f t="shared" si="15"/>
        <v>0</v>
      </c>
      <c r="K222" s="212"/>
      <c r="L222" s="213"/>
      <c r="M222" s="214" t="s">
        <v>1</v>
      </c>
      <c r="N222" s="215" t="s">
        <v>42</v>
      </c>
      <c r="O222" s="61"/>
      <c r="P222" s="178">
        <f t="shared" si="16"/>
        <v>0</v>
      </c>
      <c r="Q222" s="178">
        <v>8.0999999999999996E-3</v>
      </c>
      <c r="R222" s="178">
        <f t="shared" si="17"/>
        <v>8.0999999999999996E-3</v>
      </c>
      <c r="S222" s="178">
        <v>0</v>
      </c>
      <c r="T222" s="179">
        <f t="shared" si="18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0" t="s">
        <v>195</v>
      </c>
      <c r="AT222" s="180" t="s">
        <v>208</v>
      </c>
      <c r="AU222" s="180" t="s">
        <v>143</v>
      </c>
      <c r="AY222" s="18" t="s">
        <v>164</v>
      </c>
      <c r="BE222" s="101">
        <f t="shared" si="19"/>
        <v>0</v>
      </c>
      <c r="BF222" s="101">
        <f t="shared" si="20"/>
        <v>0</v>
      </c>
      <c r="BG222" s="101">
        <f t="shared" si="21"/>
        <v>0</v>
      </c>
      <c r="BH222" s="101">
        <f t="shared" si="22"/>
        <v>0</v>
      </c>
      <c r="BI222" s="101">
        <f t="shared" si="23"/>
        <v>0</v>
      </c>
      <c r="BJ222" s="18" t="s">
        <v>143</v>
      </c>
      <c r="BK222" s="101">
        <f t="shared" si="24"/>
        <v>0</v>
      </c>
      <c r="BL222" s="18" t="s">
        <v>170</v>
      </c>
      <c r="BM222" s="180" t="s">
        <v>1540</v>
      </c>
    </row>
    <row r="223" spans="1:65" s="2" customFormat="1" ht="21.75" customHeight="1">
      <c r="A223" s="35"/>
      <c r="B223" s="136"/>
      <c r="C223" s="168" t="s">
        <v>289</v>
      </c>
      <c r="D223" s="168" t="s">
        <v>166</v>
      </c>
      <c r="E223" s="169" t="s">
        <v>1541</v>
      </c>
      <c r="F223" s="170" t="s">
        <v>1542</v>
      </c>
      <c r="G223" s="171" t="s">
        <v>169</v>
      </c>
      <c r="H223" s="172">
        <v>2</v>
      </c>
      <c r="I223" s="173"/>
      <c r="J223" s="174">
        <f t="shared" si="15"/>
        <v>0</v>
      </c>
      <c r="K223" s="175"/>
      <c r="L223" s="36"/>
      <c r="M223" s="176" t="s">
        <v>1</v>
      </c>
      <c r="N223" s="177" t="s">
        <v>42</v>
      </c>
      <c r="O223" s="61"/>
      <c r="P223" s="178">
        <f t="shared" si="16"/>
        <v>0</v>
      </c>
      <c r="Q223" s="178">
        <v>0.24607000000000001</v>
      </c>
      <c r="R223" s="178">
        <f t="shared" si="17"/>
        <v>0.49214000000000002</v>
      </c>
      <c r="S223" s="178">
        <v>0</v>
      </c>
      <c r="T223" s="179">
        <f t="shared" si="18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80" t="s">
        <v>170</v>
      </c>
      <c r="AT223" s="180" t="s">
        <v>166</v>
      </c>
      <c r="AU223" s="180" t="s">
        <v>143</v>
      </c>
      <c r="AY223" s="18" t="s">
        <v>164</v>
      </c>
      <c r="BE223" s="101">
        <f t="shared" si="19"/>
        <v>0</v>
      </c>
      <c r="BF223" s="101">
        <f t="shared" si="20"/>
        <v>0</v>
      </c>
      <c r="BG223" s="101">
        <f t="shared" si="21"/>
        <v>0</v>
      </c>
      <c r="BH223" s="101">
        <f t="shared" si="22"/>
        <v>0</v>
      </c>
      <c r="BI223" s="101">
        <f t="shared" si="23"/>
        <v>0</v>
      </c>
      <c r="BJ223" s="18" t="s">
        <v>143</v>
      </c>
      <c r="BK223" s="101">
        <f t="shared" si="24"/>
        <v>0</v>
      </c>
      <c r="BL223" s="18" t="s">
        <v>170</v>
      </c>
      <c r="BM223" s="180" t="s">
        <v>1543</v>
      </c>
    </row>
    <row r="224" spans="1:65" s="2" customFormat="1" ht="16.5" customHeight="1">
      <c r="A224" s="35"/>
      <c r="B224" s="136"/>
      <c r="C224" s="205" t="s">
        <v>316</v>
      </c>
      <c r="D224" s="205" t="s">
        <v>208</v>
      </c>
      <c r="E224" s="206" t="s">
        <v>1544</v>
      </c>
      <c r="F224" s="207" t="s">
        <v>1545</v>
      </c>
      <c r="G224" s="208" t="s">
        <v>169</v>
      </c>
      <c r="H224" s="209">
        <v>2</v>
      </c>
      <c r="I224" s="210"/>
      <c r="J224" s="211">
        <f t="shared" si="15"/>
        <v>0</v>
      </c>
      <c r="K224" s="212"/>
      <c r="L224" s="213"/>
      <c r="M224" s="214" t="s">
        <v>1</v>
      </c>
      <c r="N224" s="215" t="s">
        <v>42</v>
      </c>
      <c r="O224" s="61"/>
      <c r="P224" s="178">
        <f t="shared" si="16"/>
        <v>0</v>
      </c>
      <c r="Q224" s="178">
        <v>1.6670000000000001E-2</v>
      </c>
      <c r="R224" s="178">
        <f t="shared" si="17"/>
        <v>3.3340000000000002E-2</v>
      </c>
      <c r="S224" s="178">
        <v>0</v>
      </c>
      <c r="T224" s="179">
        <f t="shared" si="18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0" t="s">
        <v>195</v>
      </c>
      <c r="AT224" s="180" t="s">
        <v>208</v>
      </c>
      <c r="AU224" s="180" t="s">
        <v>143</v>
      </c>
      <c r="AY224" s="18" t="s">
        <v>164</v>
      </c>
      <c r="BE224" s="101">
        <f t="shared" si="19"/>
        <v>0</v>
      </c>
      <c r="BF224" s="101">
        <f t="shared" si="20"/>
        <v>0</v>
      </c>
      <c r="BG224" s="101">
        <f t="shared" si="21"/>
        <v>0</v>
      </c>
      <c r="BH224" s="101">
        <f t="shared" si="22"/>
        <v>0</v>
      </c>
      <c r="BI224" s="101">
        <f t="shared" si="23"/>
        <v>0</v>
      </c>
      <c r="BJ224" s="18" t="s">
        <v>143</v>
      </c>
      <c r="BK224" s="101">
        <f t="shared" si="24"/>
        <v>0</v>
      </c>
      <c r="BL224" s="18" t="s">
        <v>170</v>
      </c>
      <c r="BM224" s="180" t="s">
        <v>1546</v>
      </c>
    </row>
    <row r="225" spans="1:65" s="2" customFormat="1" ht="33" customHeight="1">
      <c r="A225" s="35"/>
      <c r="B225" s="136"/>
      <c r="C225" s="168" t="s">
        <v>292</v>
      </c>
      <c r="D225" s="168" t="s">
        <v>166</v>
      </c>
      <c r="E225" s="169" t="s">
        <v>1547</v>
      </c>
      <c r="F225" s="170" t="s">
        <v>1548</v>
      </c>
      <c r="G225" s="171" t="s">
        <v>640</v>
      </c>
      <c r="H225" s="172">
        <v>110</v>
      </c>
      <c r="I225" s="173"/>
      <c r="J225" s="174">
        <f t="shared" si="15"/>
        <v>0</v>
      </c>
      <c r="K225" s="175"/>
      <c r="L225" s="36"/>
      <c r="M225" s="176" t="s">
        <v>1</v>
      </c>
      <c r="N225" s="177" t="s">
        <v>42</v>
      </c>
      <c r="O225" s="61"/>
      <c r="P225" s="178">
        <f t="shared" si="16"/>
        <v>0</v>
      </c>
      <c r="Q225" s="178">
        <v>1.1E-4</v>
      </c>
      <c r="R225" s="178">
        <f t="shared" si="17"/>
        <v>1.21E-2</v>
      </c>
      <c r="S225" s="178">
        <v>0</v>
      </c>
      <c r="T225" s="179">
        <f t="shared" si="18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80" t="s">
        <v>170</v>
      </c>
      <c r="AT225" s="180" t="s">
        <v>166</v>
      </c>
      <c r="AU225" s="180" t="s">
        <v>143</v>
      </c>
      <c r="AY225" s="18" t="s">
        <v>164</v>
      </c>
      <c r="BE225" s="101">
        <f t="shared" si="19"/>
        <v>0</v>
      </c>
      <c r="BF225" s="101">
        <f t="shared" si="20"/>
        <v>0</v>
      </c>
      <c r="BG225" s="101">
        <f t="shared" si="21"/>
        <v>0</v>
      </c>
      <c r="BH225" s="101">
        <f t="shared" si="22"/>
        <v>0</v>
      </c>
      <c r="BI225" s="101">
        <f t="shared" si="23"/>
        <v>0</v>
      </c>
      <c r="BJ225" s="18" t="s">
        <v>143</v>
      </c>
      <c r="BK225" s="101">
        <f t="shared" si="24"/>
        <v>0</v>
      </c>
      <c r="BL225" s="18" t="s">
        <v>170</v>
      </c>
      <c r="BM225" s="180" t="s">
        <v>1549</v>
      </c>
    </row>
    <row r="226" spans="1:65" s="2" customFormat="1" ht="21.75" customHeight="1">
      <c r="A226" s="35"/>
      <c r="B226" s="136"/>
      <c r="C226" s="168" t="s">
        <v>324</v>
      </c>
      <c r="D226" s="168" t="s">
        <v>166</v>
      </c>
      <c r="E226" s="169" t="s">
        <v>1550</v>
      </c>
      <c r="F226" s="170" t="s">
        <v>1551</v>
      </c>
      <c r="G226" s="171" t="s">
        <v>640</v>
      </c>
      <c r="H226" s="172">
        <v>110</v>
      </c>
      <c r="I226" s="173"/>
      <c r="J226" s="174">
        <f t="shared" si="15"/>
        <v>0</v>
      </c>
      <c r="K226" s="175"/>
      <c r="L226" s="36"/>
      <c r="M226" s="176" t="s">
        <v>1</v>
      </c>
      <c r="N226" s="177" t="s">
        <v>42</v>
      </c>
      <c r="O226" s="61"/>
      <c r="P226" s="178">
        <f t="shared" si="16"/>
        <v>0</v>
      </c>
      <c r="Q226" s="178">
        <v>0</v>
      </c>
      <c r="R226" s="178">
        <f t="shared" si="17"/>
        <v>0</v>
      </c>
      <c r="S226" s="178">
        <v>0</v>
      </c>
      <c r="T226" s="179">
        <f t="shared" si="18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80" t="s">
        <v>170</v>
      </c>
      <c r="AT226" s="180" t="s">
        <v>166</v>
      </c>
      <c r="AU226" s="180" t="s">
        <v>143</v>
      </c>
      <c r="AY226" s="18" t="s">
        <v>164</v>
      </c>
      <c r="BE226" s="101">
        <f t="shared" si="19"/>
        <v>0</v>
      </c>
      <c r="BF226" s="101">
        <f t="shared" si="20"/>
        <v>0</v>
      </c>
      <c r="BG226" s="101">
        <f t="shared" si="21"/>
        <v>0</v>
      </c>
      <c r="BH226" s="101">
        <f t="shared" si="22"/>
        <v>0</v>
      </c>
      <c r="BI226" s="101">
        <f t="shared" si="23"/>
        <v>0</v>
      </c>
      <c r="BJ226" s="18" t="s">
        <v>143</v>
      </c>
      <c r="BK226" s="101">
        <f t="shared" si="24"/>
        <v>0</v>
      </c>
      <c r="BL226" s="18" t="s">
        <v>170</v>
      </c>
      <c r="BM226" s="180" t="s">
        <v>1552</v>
      </c>
    </row>
    <row r="227" spans="1:65" s="2" customFormat="1" ht="33" customHeight="1">
      <c r="A227" s="35"/>
      <c r="B227" s="136"/>
      <c r="C227" s="168" t="s">
        <v>298</v>
      </c>
      <c r="D227" s="168" t="s">
        <v>166</v>
      </c>
      <c r="E227" s="169" t="s">
        <v>638</v>
      </c>
      <c r="F227" s="170" t="s">
        <v>639</v>
      </c>
      <c r="G227" s="171" t="s">
        <v>640</v>
      </c>
      <c r="H227" s="172">
        <v>9</v>
      </c>
      <c r="I227" s="173"/>
      <c r="J227" s="174">
        <f t="shared" si="15"/>
        <v>0</v>
      </c>
      <c r="K227" s="175"/>
      <c r="L227" s="36"/>
      <c r="M227" s="176" t="s">
        <v>1</v>
      </c>
      <c r="N227" s="177" t="s">
        <v>42</v>
      </c>
      <c r="O227" s="61"/>
      <c r="P227" s="178">
        <f t="shared" si="16"/>
        <v>0</v>
      </c>
      <c r="Q227" s="178">
        <v>9.7930000000000003E-2</v>
      </c>
      <c r="R227" s="178">
        <f t="shared" si="17"/>
        <v>0.88136999999999999</v>
      </c>
      <c r="S227" s="178">
        <v>0</v>
      </c>
      <c r="T227" s="179">
        <f t="shared" si="18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0" t="s">
        <v>170</v>
      </c>
      <c r="AT227" s="180" t="s">
        <v>166</v>
      </c>
      <c r="AU227" s="180" t="s">
        <v>143</v>
      </c>
      <c r="AY227" s="18" t="s">
        <v>164</v>
      </c>
      <c r="BE227" s="101">
        <f t="shared" si="19"/>
        <v>0</v>
      </c>
      <c r="BF227" s="101">
        <f t="shared" si="20"/>
        <v>0</v>
      </c>
      <c r="BG227" s="101">
        <f t="shared" si="21"/>
        <v>0</v>
      </c>
      <c r="BH227" s="101">
        <f t="shared" si="22"/>
        <v>0</v>
      </c>
      <c r="BI227" s="101">
        <f t="shared" si="23"/>
        <v>0</v>
      </c>
      <c r="BJ227" s="18" t="s">
        <v>143</v>
      </c>
      <c r="BK227" s="101">
        <f t="shared" si="24"/>
        <v>0</v>
      </c>
      <c r="BL227" s="18" t="s">
        <v>170</v>
      </c>
      <c r="BM227" s="180" t="s">
        <v>1553</v>
      </c>
    </row>
    <row r="228" spans="1:65" s="2" customFormat="1" ht="16.5" customHeight="1">
      <c r="A228" s="35"/>
      <c r="B228" s="136"/>
      <c r="C228" s="205" t="s">
        <v>331</v>
      </c>
      <c r="D228" s="205" t="s">
        <v>208</v>
      </c>
      <c r="E228" s="206" t="s">
        <v>1554</v>
      </c>
      <c r="F228" s="207" t="s">
        <v>1555</v>
      </c>
      <c r="G228" s="208" t="s">
        <v>169</v>
      </c>
      <c r="H228" s="209">
        <v>10</v>
      </c>
      <c r="I228" s="210"/>
      <c r="J228" s="211">
        <f t="shared" si="15"/>
        <v>0</v>
      </c>
      <c r="K228" s="212"/>
      <c r="L228" s="213"/>
      <c r="M228" s="214" t="s">
        <v>1</v>
      </c>
      <c r="N228" s="215" t="s">
        <v>42</v>
      </c>
      <c r="O228" s="61"/>
      <c r="P228" s="178">
        <f t="shared" si="16"/>
        <v>0</v>
      </c>
      <c r="Q228" s="178">
        <v>2.3E-2</v>
      </c>
      <c r="R228" s="178">
        <f t="shared" si="17"/>
        <v>0.22999999999999998</v>
      </c>
      <c r="S228" s="178">
        <v>0</v>
      </c>
      <c r="T228" s="179">
        <f t="shared" si="18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0" t="s">
        <v>195</v>
      </c>
      <c r="AT228" s="180" t="s">
        <v>208</v>
      </c>
      <c r="AU228" s="180" t="s">
        <v>143</v>
      </c>
      <c r="AY228" s="18" t="s">
        <v>164</v>
      </c>
      <c r="BE228" s="101">
        <f t="shared" si="19"/>
        <v>0</v>
      </c>
      <c r="BF228" s="101">
        <f t="shared" si="20"/>
        <v>0</v>
      </c>
      <c r="BG228" s="101">
        <f t="shared" si="21"/>
        <v>0</v>
      </c>
      <c r="BH228" s="101">
        <f t="shared" si="22"/>
        <v>0</v>
      </c>
      <c r="BI228" s="101">
        <f t="shared" si="23"/>
        <v>0</v>
      </c>
      <c r="BJ228" s="18" t="s">
        <v>143</v>
      </c>
      <c r="BK228" s="101">
        <f t="shared" si="24"/>
        <v>0</v>
      </c>
      <c r="BL228" s="18" t="s">
        <v>170</v>
      </c>
      <c r="BM228" s="180" t="s">
        <v>1556</v>
      </c>
    </row>
    <row r="229" spans="1:65" s="14" customFormat="1" ht="12">
      <c r="B229" s="189"/>
      <c r="D229" s="182" t="s">
        <v>203</v>
      </c>
      <c r="E229" s="190" t="s">
        <v>1</v>
      </c>
      <c r="F229" s="191" t="s">
        <v>1557</v>
      </c>
      <c r="H229" s="192">
        <v>9.09</v>
      </c>
      <c r="I229" s="193"/>
      <c r="L229" s="189"/>
      <c r="M229" s="194"/>
      <c r="N229" s="195"/>
      <c r="O229" s="195"/>
      <c r="P229" s="195"/>
      <c r="Q229" s="195"/>
      <c r="R229" s="195"/>
      <c r="S229" s="195"/>
      <c r="T229" s="196"/>
      <c r="AT229" s="190" t="s">
        <v>203</v>
      </c>
      <c r="AU229" s="190" t="s">
        <v>143</v>
      </c>
      <c r="AV229" s="14" t="s">
        <v>143</v>
      </c>
      <c r="AW229" s="14" t="s">
        <v>30</v>
      </c>
      <c r="AX229" s="14" t="s">
        <v>76</v>
      </c>
      <c r="AY229" s="190" t="s">
        <v>164</v>
      </c>
    </row>
    <row r="230" spans="1:65" s="15" customFormat="1" ht="12">
      <c r="B230" s="197"/>
      <c r="D230" s="182" t="s">
        <v>203</v>
      </c>
      <c r="E230" s="198" t="s">
        <v>1</v>
      </c>
      <c r="F230" s="199" t="s">
        <v>206</v>
      </c>
      <c r="H230" s="200">
        <v>9.09</v>
      </c>
      <c r="I230" s="201"/>
      <c r="L230" s="197"/>
      <c r="M230" s="202"/>
      <c r="N230" s="203"/>
      <c r="O230" s="203"/>
      <c r="P230" s="203"/>
      <c r="Q230" s="203"/>
      <c r="R230" s="203"/>
      <c r="S230" s="203"/>
      <c r="T230" s="204"/>
      <c r="AT230" s="198" t="s">
        <v>203</v>
      </c>
      <c r="AU230" s="198" t="s">
        <v>143</v>
      </c>
      <c r="AV230" s="15" t="s">
        <v>170</v>
      </c>
      <c r="AW230" s="15" t="s">
        <v>30</v>
      </c>
      <c r="AX230" s="15" t="s">
        <v>76</v>
      </c>
      <c r="AY230" s="198" t="s">
        <v>164</v>
      </c>
    </row>
    <row r="231" spans="1:65" s="14" customFormat="1" ht="12">
      <c r="B231" s="189"/>
      <c r="D231" s="182" t="s">
        <v>203</v>
      </c>
      <c r="E231" s="190" t="s">
        <v>1</v>
      </c>
      <c r="F231" s="191" t="s">
        <v>207</v>
      </c>
      <c r="H231" s="192">
        <v>10</v>
      </c>
      <c r="I231" s="193"/>
      <c r="L231" s="189"/>
      <c r="M231" s="194"/>
      <c r="N231" s="195"/>
      <c r="O231" s="195"/>
      <c r="P231" s="195"/>
      <c r="Q231" s="195"/>
      <c r="R231" s="195"/>
      <c r="S231" s="195"/>
      <c r="T231" s="196"/>
      <c r="AT231" s="190" t="s">
        <v>203</v>
      </c>
      <c r="AU231" s="190" t="s">
        <v>143</v>
      </c>
      <c r="AV231" s="14" t="s">
        <v>143</v>
      </c>
      <c r="AW231" s="14" t="s">
        <v>30</v>
      </c>
      <c r="AX231" s="14" t="s">
        <v>84</v>
      </c>
      <c r="AY231" s="190" t="s">
        <v>164</v>
      </c>
    </row>
    <row r="232" spans="1:65" s="2" customFormat="1" ht="33" customHeight="1">
      <c r="A232" s="35"/>
      <c r="B232" s="136"/>
      <c r="C232" s="168" t="s">
        <v>315</v>
      </c>
      <c r="D232" s="168" t="s">
        <v>166</v>
      </c>
      <c r="E232" s="169" t="s">
        <v>1558</v>
      </c>
      <c r="F232" s="170" t="s">
        <v>1559</v>
      </c>
      <c r="G232" s="171" t="s">
        <v>640</v>
      </c>
      <c r="H232" s="172">
        <v>185</v>
      </c>
      <c r="I232" s="173"/>
      <c r="J232" s="174">
        <f>ROUND(I232*H232,2)</f>
        <v>0</v>
      </c>
      <c r="K232" s="175"/>
      <c r="L232" s="36"/>
      <c r="M232" s="176" t="s">
        <v>1</v>
      </c>
      <c r="N232" s="177" t="s">
        <v>42</v>
      </c>
      <c r="O232" s="61"/>
      <c r="P232" s="178">
        <f>O232*H232</f>
        <v>0</v>
      </c>
      <c r="Q232" s="178">
        <v>0.12584000000000001</v>
      </c>
      <c r="R232" s="178">
        <f>Q232*H232</f>
        <v>23.2804</v>
      </c>
      <c r="S232" s="178">
        <v>0</v>
      </c>
      <c r="T232" s="179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80" t="s">
        <v>170</v>
      </c>
      <c r="AT232" s="180" t="s">
        <v>166</v>
      </c>
      <c r="AU232" s="180" t="s">
        <v>143</v>
      </c>
      <c r="AY232" s="18" t="s">
        <v>164</v>
      </c>
      <c r="BE232" s="101">
        <f>IF(N232="základná",J232,0)</f>
        <v>0</v>
      </c>
      <c r="BF232" s="101">
        <f>IF(N232="znížená",J232,0)</f>
        <v>0</v>
      </c>
      <c r="BG232" s="101">
        <f>IF(N232="zákl. prenesená",J232,0)</f>
        <v>0</v>
      </c>
      <c r="BH232" s="101">
        <f>IF(N232="zníž. prenesená",J232,0)</f>
        <v>0</v>
      </c>
      <c r="BI232" s="101">
        <f>IF(N232="nulová",J232,0)</f>
        <v>0</v>
      </c>
      <c r="BJ232" s="18" t="s">
        <v>143</v>
      </c>
      <c r="BK232" s="101">
        <f>ROUND(I232*H232,2)</f>
        <v>0</v>
      </c>
      <c r="BL232" s="18" t="s">
        <v>170</v>
      </c>
      <c r="BM232" s="180" t="s">
        <v>1560</v>
      </c>
    </row>
    <row r="233" spans="1:65" s="14" customFormat="1" ht="12">
      <c r="B233" s="189"/>
      <c r="D233" s="182" t="s">
        <v>203</v>
      </c>
      <c r="E233" s="190" t="s">
        <v>1</v>
      </c>
      <c r="F233" s="191" t="s">
        <v>1561</v>
      </c>
      <c r="H233" s="192">
        <v>185</v>
      </c>
      <c r="I233" s="193"/>
      <c r="L233" s="189"/>
      <c r="M233" s="194"/>
      <c r="N233" s="195"/>
      <c r="O233" s="195"/>
      <c r="P233" s="195"/>
      <c r="Q233" s="195"/>
      <c r="R233" s="195"/>
      <c r="S233" s="195"/>
      <c r="T233" s="196"/>
      <c r="AT233" s="190" t="s">
        <v>203</v>
      </c>
      <c r="AU233" s="190" t="s">
        <v>143</v>
      </c>
      <c r="AV233" s="14" t="s">
        <v>143</v>
      </c>
      <c r="AW233" s="14" t="s">
        <v>30</v>
      </c>
      <c r="AX233" s="14" t="s">
        <v>84</v>
      </c>
      <c r="AY233" s="190" t="s">
        <v>164</v>
      </c>
    </row>
    <row r="234" spans="1:65" s="2" customFormat="1" ht="21.75" customHeight="1">
      <c r="A234" s="35"/>
      <c r="B234" s="136"/>
      <c r="C234" s="205" t="s">
        <v>340</v>
      </c>
      <c r="D234" s="205" t="s">
        <v>208</v>
      </c>
      <c r="E234" s="206" t="s">
        <v>1562</v>
      </c>
      <c r="F234" s="207" t="s">
        <v>1563</v>
      </c>
      <c r="G234" s="208" t="s">
        <v>169</v>
      </c>
      <c r="H234" s="209">
        <v>112</v>
      </c>
      <c r="I234" s="210"/>
      <c r="J234" s="211">
        <f>ROUND(I234*H234,2)</f>
        <v>0</v>
      </c>
      <c r="K234" s="212"/>
      <c r="L234" s="213"/>
      <c r="M234" s="214" t="s">
        <v>1</v>
      </c>
      <c r="N234" s="215" t="s">
        <v>42</v>
      </c>
      <c r="O234" s="61"/>
      <c r="P234" s="178">
        <f>O234*H234</f>
        <v>0</v>
      </c>
      <c r="Q234" s="178">
        <v>8.5000000000000006E-2</v>
      </c>
      <c r="R234" s="178">
        <f>Q234*H234</f>
        <v>9.5200000000000014</v>
      </c>
      <c r="S234" s="178">
        <v>0</v>
      </c>
      <c r="T234" s="17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80" t="s">
        <v>195</v>
      </c>
      <c r="AT234" s="180" t="s">
        <v>208</v>
      </c>
      <c r="AU234" s="180" t="s">
        <v>143</v>
      </c>
      <c r="AY234" s="18" t="s">
        <v>164</v>
      </c>
      <c r="BE234" s="101">
        <f>IF(N234="základná",J234,0)</f>
        <v>0</v>
      </c>
      <c r="BF234" s="101">
        <f>IF(N234="znížená",J234,0)</f>
        <v>0</v>
      </c>
      <c r="BG234" s="101">
        <f>IF(N234="zákl. prenesená",J234,0)</f>
        <v>0</v>
      </c>
      <c r="BH234" s="101">
        <f>IF(N234="zníž. prenesená",J234,0)</f>
        <v>0</v>
      </c>
      <c r="BI234" s="101">
        <f>IF(N234="nulová",J234,0)</f>
        <v>0</v>
      </c>
      <c r="BJ234" s="18" t="s">
        <v>143</v>
      </c>
      <c r="BK234" s="101">
        <f>ROUND(I234*H234,2)</f>
        <v>0</v>
      </c>
      <c r="BL234" s="18" t="s">
        <v>170</v>
      </c>
      <c r="BM234" s="180" t="s">
        <v>1564</v>
      </c>
    </row>
    <row r="235" spans="1:65" s="14" customFormat="1" ht="12">
      <c r="B235" s="189"/>
      <c r="D235" s="182" t="s">
        <v>203</v>
      </c>
      <c r="E235" s="190" t="s">
        <v>1</v>
      </c>
      <c r="F235" s="191" t="s">
        <v>1565</v>
      </c>
      <c r="H235" s="192">
        <v>111.1</v>
      </c>
      <c r="I235" s="193"/>
      <c r="L235" s="189"/>
      <c r="M235" s="194"/>
      <c r="N235" s="195"/>
      <c r="O235" s="195"/>
      <c r="P235" s="195"/>
      <c r="Q235" s="195"/>
      <c r="R235" s="195"/>
      <c r="S235" s="195"/>
      <c r="T235" s="196"/>
      <c r="AT235" s="190" t="s">
        <v>203</v>
      </c>
      <c r="AU235" s="190" t="s">
        <v>143</v>
      </c>
      <c r="AV235" s="14" t="s">
        <v>143</v>
      </c>
      <c r="AW235" s="14" t="s">
        <v>30</v>
      </c>
      <c r="AX235" s="14" t="s">
        <v>76</v>
      </c>
      <c r="AY235" s="190" t="s">
        <v>164</v>
      </c>
    </row>
    <row r="236" spans="1:65" s="15" customFormat="1" ht="12">
      <c r="B236" s="197"/>
      <c r="D236" s="182" t="s">
        <v>203</v>
      </c>
      <c r="E236" s="198" t="s">
        <v>1</v>
      </c>
      <c r="F236" s="199" t="s">
        <v>206</v>
      </c>
      <c r="H236" s="200">
        <v>111.1</v>
      </c>
      <c r="I236" s="201"/>
      <c r="L236" s="197"/>
      <c r="M236" s="202"/>
      <c r="N236" s="203"/>
      <c r="O236" s="203"/>
      <c r="P236" s="203"/>
      <c r="Q236" s="203"/>
      <c r="R236" s="203"/>
      <c r="S236" s="203"/>
      <c r="T236" s="204"/>
      <c r="AT236" s="198" t="s">
        <v>203</v>
      </c>
      <c r="AU236" s="198" t="s">
        <v>143</v>
      </c>
      <c r="AV236" s="15" t="s">
        <v>170</v>
      </c>
      <c r="AW236" s="15" t="s">
        <v>30</v>
      </c>
      <c r="AX236" s="15" t="s">
        <v>76</v>
      </c>
      <c r="AY236" s="198" t="s">
        <v>164</v>
      </c>
    </row>
    <row r="237" spans="1:65" s="14" customFormat="1" ht="12">
      <c r="B237" s="189"/>
      <c r="D237" s="182" t="s">
        <v>203</v>
      </c>
      <c r="E237" s="190" t="s">
        <v>1</v>
      </c>
      <c r="F237" s="191" t="s">
        <v>594</v>
      </c>
      <c r="H237" s="192">
        <v>112</v>
      </c>
      <c r="I237" s="193"/>
      <c r="L237" s="189"/>
      <c r="M237" s="194"/>
      <c r="N237" s="195"/>
      <c r="O237" s="195"/>
      <c r="P237" s="195"/>
      <c r="Q237" s="195"/>
      <c r="R237" s="195"/>
      <c r="S237" s="195"/>
      <c r="T237" s="196"/>
      <c r="AT237" s="190" t="s">
        <v>203</v>
      </c>
      <c r="AU237" s="190" t="s">
        <v>143</v>
      </c>
      <c r="AV237" s="14" t="s">
        <v>143</v>
      </c>
      <c r="AW237" s="14" t="s">
        <v>30</v>
      </c>
      <c r="AX237" s="14" t="s">
        <v>84</v>
      </c>
      <c r="AY237" s="190" t="s">
        <v>164</v>
      </c>
    </row>
    <row r="238" spans="1:65" s="2" customFormat="1" ht="16.5" customHeight="1">
      <c r="A238" s="35"/>
      <c r="B238" s="136"/>
      <c r="C238" s="205" t="s">
        <v>319</v>
      </c>
      <c r="D238" s="205" t="s">
        <v>208</v>
      </c>
      <c r="E238" s="206" t="s">
        <v>1566</v>
      </c>
      <c r="F238" s="207" t="s">
        <v>1567</v>
      </c>
      <c r="G238" s="208" t="s">
        <v>169</v>
      </c>
      <c r="H238" s="209">
        <v>76</v>
      </c>
      <c r="I238" s="210"/>
      <c r="J238" s="211">
        <f>ROUND(I238*H238,2)</f>
        <v>0</v>
      </c>
      <c r="K238" s="212"/>
      <c r="L238" s="213"/>
      <c r="M238" s="214" t="s">
        <v>1</v>
      </c>
      <c r="N238" s="215" t="s">
        <v>42</v>
      </c>
      <c r="O238" s="61"/>
      <c r="P238" s="178">
        <f>O238*H238</f>
        <v>0</v>
      </c>
      <c r="Q238" s="178">
        <v>8.5000000000000006E-2</v>
      </c>
      <c r="R238" s="178">
        <f>Q238*H238</f>
        <v>6.4600000000000009</v>
      </c>
      <c r="S238" s="178">
        <v>0</v>
      </c>
      <c r="T238" s="179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80" t="s">
        <v>195</v>
      </c>
      <c r="AT238" s="180" t="s">
        <v>208</v>
      </c>
      <c r="AU238" s="180" t="s">
        <v>143</v>
      </c>
      <c r="AY238" s="18" t="s">
        <v>164</v>
      </c>
      <c r="BE238" s="101">
        <f>IF(N238="základná",J238,0)</f>
        <v>0</v>
      </c>
      <c r="BF238" s="101">
        <f>IF(N238="znížená",J238,0)</f>
        <v>0</v>
      </c>
      <c r="BG238" s="101">
        <f>IF(N238="zákl. prenesená",J238,0)</f>
        <v>0</v>
      </c>
      <c r="BH238" s="101">
        <f>IF(N238="zníž. prenesená",J238,0)</f>
        <v>0</v>
      </c>
      <c r="BI238" s="101">
        <f>IF(N238="nulová",J238,0)</f>
        <v>0</v>
      </c>
      <c r="BJ238" s="18" t="s">
        <v>143</v>
      </c>
      <c r="BK238" s="101">
        <f>ROUND(I238*H238,2)</f>
        <v>0</v>
      </c>
      <c r="BL238" s="18" t="s">
        <v>170</v>
      </c>
      <c r="BM238" s="180" t="s">
        <v>1568</v>
      </c>
    </row>
    <row r="239" spans="1:65" s="14" customFormat="1" ht="12">
      <c r="B239" s="189"/>
      <c r="D239" s="182" t="s">
        <v>203</v>
      </c>
      <c r="E239" s="190" t="s">
        <v>1</v>
      </c>
      <c r="F239" s="191" t="s">
        <v>1569</v>
      </c>
      <c r="H239" s="192">
        <v>75.75</v>
      </c>
      <c r="I239" s="193"/>
      <c r="L239" s="189"/>
      <c r="M239" s="194"/>
      <c r="N239" s="195"/>
      <c r="O239" s="195"/>
      <c r="P239" s="195"/>
      <c r="Q239" s="195"/>
      <c r="R239" s="195"/>
      <c r="S239" s="195"/>
      <c r="T239" s="196"/>
      <c r="AT239" s="190" t="s">
        <v>203</v>
      </c>
      <c r="AU239" s="190" t="s">
        <v>143</v>
      </c>
      <c r="AV239" s="14" t="s">
        <v>143</v>
      </c>
      <c r="AW239" s="14" t="s">
        <v>30</v>
      </c>
      <c r="AX239" s="14" t="s">
        <v>76</v>
      </c>
      <c r="AY239" s="190" t="s">
        <v>164</v>
      </c>
    </row>
    <row r="240" spans="1:65" s="15" customFormat="1" ht="12">
      <c r="B240" s="197"/>
      <c r="D240" s="182" t="s">
        <v>203</v>
      </c>
      <c r="E240" s="198" t="s">
        <v>1</v>
      </c>
      <c r="F240" s="199" t="s">
        <v>206</v>
      </c>
      <c r="H240" s="200">
        <v>75.75</v>
      </c>
      <c r="I240" s="201"/>
      <c r="L240" s="197"/>
      <c r="M240" s="202"/>
      <c r="N240" s="203"/>
      <c r="O240" s="203"/>
      <c r="P240" s="203"/>
      <c r="Q240" s="203"/>
      <c r="R240" s="203"/>
      <c r="S240" s="203"/>
      <c r="T240" s="204"/>
      <c r="AT240" s="198" t="s">
        <v>203</v>
      </c>
      <c r="AU240" s="198" t="s">
        <v>143</v>
      </c>
      <c r="AV240" s="15" t="s">
        <v>170</v>
      </c>
      <c r="AW240" s="15" t="s">
        <v>30</v>
      </c>
      <c r="AX240" s="15" t="s">
        <v>76</v>
      </c>
      <c r="AY240" s="198" t="s">
        <v>164</v>
      </c>
    </row>
    <row r="241" spans="1:65" s="14" customFormat="1" ht="12">
      <c r="B241" s="189"/>
      <c r="D241" s="182" t="s">
        <v>203</v>
      </c>
      <c r="E241" s="190" t="s">
        <v>1</v>
      </c>
      <c r="F241" s="191" t="s">
        <v>401</v>
      </c>
      <c r="H241" s="192">
        <v>76</v>
      </c>
      <c r="I241" s="193"/>
      <c r="L241" s="189"/>
      <c r="M241" s="194"/>
      <c r="N241" s="195"/>
      <c r="O241" s="195"/>
      <c r="P241" s="195"/>
      <c r="Q241" s="195"/>
      <c r="R241" s="195"/>
      <c r="S241" s="195"/>
      <c r="T241" s="196"/>
      <c r="AT241" s="190" t="s">
        <v>203</v>
      </c>
      <c r="AU241" s="190" t="s">
        <v>143</v>
      </c>
      <c r="AV241" s="14" t="s">
        <v>143</v>
      </c>
      <c r="AW241" s="14" t="s">
        <v>30</v>
      </c>
      <c r="AX241" s="14" t="s">
        <v>84</v>
      </c>
      <c r="AY241" s="190" t="s">
        <v>164</v>
      </c>
    </row>
    <row r="242" spans="1:65" s="2" customFormat="1" ht="21.75" customHeight="1">
      <c r="A242" s="35"/>
      <c r="B242" s="136"/>
      <c r="C242" s="168" t="s">
        <v>350</v>
      </c>
      <c r="D242" s="168" t="s">
        <v>166</v>
      </c>
      <c r="E242" s="169" t="s">
        <v>650</v>
      </c>
      <c r="F242" s="170" t="s">
        <v>651</v>
      </c>
      <c r="G242" s="171" t="s">
        <v>186</v>
      </c>
      <c r="H242" s="172">
        <v>4.2759999999999998</v>
      </c>
      <c r="I242" s="173"/>
      <c r="J242" s="174">
        <f>ROUND(I242*H242,2)</f>
        <v>0</v>
      </c>
      <c r="K242" s="175"/>
      <c r="L242" s="36"/>
      <c r="M242" s="176" t="s">
        <v>1</v>
      </c>
      <c r="N242" s="177" t="s">
        <v>42</v>
      </c>
      <c r="O242" s="61"/>
      <c r="P242" s="178">
        <f>O242*H242</f>
        <v>0</v>
      </c>
      <c r="Q242" s="178">
        <v>2.2010900000000002</v>
      </c>
      <c r="R242" s="178">
        <f>Q242*H242</f>
        <v>9.411860840000001</v>
      </c>
      <c r="S242" s="178">
        <v>0</v>
      </c>
      <c r="T242" s="17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80" t="s">
        <v>170</v>
      </c>
      <c r="AT242" s="180" t="s">
        <v>166</v>
      </c>
      <c r="AU242" s="180" t="s">
        <v>143</v>
      </c>
      <c r="AY242" s="18" t="s">
        <v>164</v>
      </c>
      <c r="BE242" s="101">
        <f>IF(N242="základná",J242,0)</f>
        <v>0</v>
      </c>
      <c r="BF242" s="101">
        <f>IF(N242="znížená",J242,0)</f>
        <v>0</v>
      </c>
      <c r="BG242" s="101">
        <f>IF(N242="zákl. prenesená",J242,0)</f>
        <v>0</v>
      </c>
      <c r="BH242" s="101">
        <f>IF(N242="zníž. prenesená",J242,0)</f>
        <v>0</v>
      </c>
      <c r="BI242" s="101">
        <f>IF(N242="nulová",J242,0)</f>
        <v>0</v>
      </c>
      <c r="BJ242" s="18" t="s">
        <v>143</v>
      </c>
      <c r="BK242" s="101">
        <f>ROUND(I242*H242,2)</f>
        <v>0</v>
      </c>
      <c r="BL242" s="18" t="s">
        <v>170</v>
      </c>
      <c r="BM242" s="180" t="s">
        <v>1570</v>
      </c>
    </row>
    <row r="243" spans="1:65" s="13" customFormat="1" ht="12">
      <c r="B243" s="181"/>
      <c r="D243" s="182" t="s">
        <v>203</v>
      </c>
      <c r="E243" s="183" t="s">
        <v>1</v>
      </c>
      <c r="F243" s="184" t="s">
        <v>653</v>
      </c>
      <c r="H243" s="183" t="s">
        <v>1</v>
      </c>
      <c r="I243" s="185"/>
      <c r="L243" s="181"/>
      <c r="M243" s="186"/>
      <c r="N243" s="187"/>
      <c r="O243" s="187"/>
      <c r="P243" s="187"/>
      <c r="Q243" s="187"/>
      <c r="R243" s="187"/>
      <c r="S243" s="187"/>
      <c r="T243" s="188"/>
      <c r="AT243" s="183" t="s">
        <v>203</v>
      </c>
      <c r="AU243" s="183" t="s">
        <v>143</v>
      </c>
      <c r="AV243" s="13" t="s">
        <v>84</v>
      </c>
      <c r="AW243" s="13" t="s">
        <v>30</v>
      </c>
      <c r="AX243" s="13" t="s">
        <v>76</v>
      </c>
      <c r="AY243" s="183" t="s">
        <v>164</v>
      </c>
    </row>
    <row r="244" spans="1:65" s="14" customFormat="1" ht="12">
      <c r="B244" s="189"/>
      <c r="D244" s="182" t="s">
        <v>203</v>
      </c>
      <c r="E244" s="190" t="s">
        <v>1</v>
      </c>
      <c r="F244" s="191" t="s">
        <v>1571</v>
      </c>
      <c r="H244" s="192">
        <v>4.1630000000000003</v>
      </c>
      <c r="I244" s="193"/>
      <c r="L244" s="189"/>
      <c r="M244" s="194"/>
      <c r="N244" s="195"/>
      <c r="O244" s="195"/>
      <c r="P244" s="195"/>
      <c r="Q244" s="195"/>
      <c r="R244" s="195"/>
      <c r="S244" s="195"/>
      <c r="T244" s="196"/>
      <c r="AT244" s="190" t="s">
        <v>203</v>
      </c>
      <c r="AU244" s="190" t="s">
        <v>143</v>
      </c>
      <c r="AV244" s="14" t="s">
        <v>143</v>
      </c>
      <c r="AW244" s="14" t="s">
        <v>30</v>
      </c>
      <c r="AX244" s="14" t="s">
        <v>76</v>
      </c>
      <c r="AY244" s="190" t="s">
        <v>164</v>
      </c>
    </row>
    <row r="245" spans="1:65" s="14" customFormat="1" ht="12">
      <c r="B245" s="189"/>
      <c r="D245" s="182" t="s">
        <v>203</v>
      </c>
      <c r="E245" s="190" t="s">
        <v>1</v>
      </c>
      <c r="F245" s="191" t="s">
        <v>1572</v>
      </c>
      <c r="H245" s="192">
        <v>0.113</v>
      </c>
      <c r="I245" s="193"/>
      <c r="L245" s="189"/>
      <c r="M245" s="194"/>
      <c r="N245" s="195"/>
      <c r="O245" s="195"/>
      <c r="P245" s="195"/>
      <c r="Q245" s="195"/>
      <c r="R245" s="195"/>
      <c r="S245" s="195"/>
      <c r="T245" s="196"/>
      <c r="AT245" s="190" t="s">
        <v>203</v>
      </c>
      <c r="AU245" s="190" t="s">
        <v>143</v>
      </c>
      <c r="AV245" s="14" t="s">
        <v>143</v>
      </c>
      <c r="AW245" s="14" t="s">
        <v>30</v>
      </c>
      <c r="AX245" s="14" t="s">
        <v>76</v>
      </c>
      <c r="AY245" s="190" t="s">
        <v>164</v>
      </c>
    </row>
    <row r="246" spans="1:65" s="15" customFormat="1" ht="12">
      <c r="B246" s="197"/>
      <c r="D246" s="182" t="s">
        <v>203</v>
      </c>
      <c r="E246" s="198" t="s">
        <v>1</v>
      </c>
      <c r="F246" s="199" t="s">
        <v>206</v>
      </c>
      <c r="H246" s="200">
        <v>4.2759999999999998</v>
      </c>
      <c r="I246" s="201"/>
      <c r="L246" s="197"/>
      <c r="M246" s="202"/>
      <c r="N246" s="203"/>
      <c r="O246" s="203"/>
      <c r="P246" s="203"/>
      <c r="Q246" s="203"/>
      <c r="R246" s="203"/>
      <c r="S246" s="203"/>
      <c r="T246" s="204"/>
      <c r="AT246" s="198" t="s">
        <v>203</v>
      </c>
      <c r="AU246" s="198" t="s">
        <v>143</v>
      </c>
      <c r="AV246" s="15" t="s">
        <v>170</v>
      </c>
      <c r="AW246" s="15" t="s">
        <v>30</v>
      </c>
      <c r="AX246" s="15" t="s">
        <v>84</v>
      </c>
      <c r="AY246" s="198" t="s">
        <v>164</v>
      </c>
    </row>
    <row r="247" spans="1:65" s="2" customFormat="1" ht="21.75" customHeight="1">
      <c r="A247" s="35"/>
      <c r="B247" s="136"/>
      <c r="C247" s="168" t="s">
        <v>327</v>
      </c>
      <c r="D247" s="168" t="s">
        <v>166</v>
      </c>
      <c r="E247" s="169" t="s">
        <v>730</v>
      </c>
      <c r="F247" s="170" t="s">
        <v>731</v>
      </c>
      <c r="G247" s="171" t="s">
        <v>211</v>
      </c>
      <c r="H247" s="172">
        <v>30</v>
      </c>
      <c r="I247" s="173"/>
      <c r="J247" s="174">
        <f>ROUND(I247*H247,2)</f>
        <v>0</v>
      </c>
      <c r="K247" s="175"/>
      <c r="L247" s="36"/>
      <c r="M247" s="176" t="s">
        <v>1</v>
      </c>
      <c r="N247" s="177" t="s">
        <v>42</v>
      </c>
      <c r="O247" s="61"/>
      <c r="P247" s="178">
        <f>O247*H247</f>
        <v>0</v>
      </c>
      <c r="Q247" s="178">
        <v>0</v>
      </c>
      <c r="R247" s="178">
        <f>Q247*H247</f>
        <v>0</v>
      </c>
      <c r="S247" s="178">
        <v>0</v>
      </c>
      <c r="T247" s="17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0" t="s">
        <v>170</v>
      </c>
      <c r="AT247" s="180" t="s">
        <v>166</v>
      </c>
      <c r="AU247" s="180" t="s">
        <v>143</v>
      </c>
      <c r="AY247" s="18" t="s">
        <v>164</v>
      </c>
      <c r="BE247" s="101">
        <f>IF(N247="základná",J247,0)</f>
        <v>0</v>
      </c>
      <c r="BF247" s="101">
        <f>IF(N247="znížená",J247,0)</f>
        <v>0</v>
      </c>
      <c r="BG247" s="101">
        <f>IF(N247="zákl. prenesená",J247,0)</f>
        <v>0</v>
      </c>
      <c r="BH247" s="101">
        <f>IF(N247="zníž. prenesená",J247,0)</f>
        <v>0</v>
      </c>
      <c r="BI247" s="101">
        <f>IF(N247="nulová",J247,0)</f>
        <v>0</v>
      </c>
      <c r="BJ247" s="18" t="s">
        <v>143</v>
      </c>
      <c r="BK247" s="101">
        <f>ROUND(I247*H247,2)</f>
        <v>0</v>
      </c>
      <c r="BL247" s="18" t="s">
        <v>170</v>
      </c>
      <c r="BM247" s="180" t="s">
        <v>1573</v>
      </c>
    </row>
    <row r="248" spans="1:65" s="2" customFormat="1" ht="33" customHeight="1">
      <c r="A248" s="35"/>
      <c r="B248" s="136"/>
      <c r="C248" s="168" t="s">
        <v>358</v>
      </c>
      <c r="D248" s="168" t="s">
        <v>166</v>
      </c>
      <c r="E248" s="169" t="s">
        <v>734</v>
      </c>
      <c r="F248" s="170" t="s">
        <v>735</v>
      </c>
      <c r="G248" s="171" t="s">
        <v>211</v>
      </c>
      <c r="H248" s="172">
        <v>120</v>
      </c>
      <c r="I248" s="173"/>
      <c r="J248" s="174">
        <f>ROUND(I248*H248,2)</f>
        <v>0</v>
      </c>
      <c r="K248" s="175"/>
      <c r="L248" s="36"/>
      <c r="M248" s="176" t="s">
        <v>1</v>
      </c>
      <c r="N248" s="177" t="s">
        <v>42</v>
      </c>
      <c r="O248" s="61"/>
      <c r="P248" s="178">
        <f>O248*H248</f>
        <v>0</v>
      </c>
      <c r="Q248" s="178">
        <v>0</v>
      </c>
      <c r="R248" s="178">
        <f>Q248*H248</f>
        <v>0</v>
      </c>
      <c r="S248" s="178">
        <v>0</v>
      </c>
      <c r="T248" s="17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80" t="s">
        <v>170</v>
      </c>
      <c r="AT248" s="180" t="s">
        <v>166</v>
      </c>
      <c r="AU248" s="180" t="s">
        <v>143</v>
      </c>
      <c r="AY248" s="18" t="s">
        <v>164</v>
      </c>
      <c r="BE248" s="101">
        <f>IF(N248="základná",J248,0)</f>
        <v>0</v>
      </c>
      <c r="BF248" s="101">
        <f>IF(N248="znížená",J248,0)</f>
        <v>0</v>
      </c>
      <c r="BG248" s="101">
        <f>IF(N248="zákl. prenesená",J248,0)</f>
        <v>0</v>
      </c>
      <c r="BH248" s="101">
        <f>IF(N248="zníž. prenesená",J248,0)</f>
        <v>0</v>
      </c>
      <c r="BI248" s="101">
        <f>IF(N248="nulová",J248,0)</f>
        <v>0</v>
      </c>
      <c r="BJ248" s="18" t="s">
        <v>143</v>
      </c>
      <c r="BK248" s="101">
        <f>ROUND(I248*H248,2)</f>
        <v>0</v>
      </c>
      <c r="BL248" s="18" t="s">
        <v>170</v>
      </c>
      <c r="BM248" s="180" t="s">
        <v>1574</v>
      </c>
    </row>
    <row r="249" spans="1:65" s="14" customFormat="1" ht="12">
      <c r="B249" s="189"/>
      <c r="D249" s="182" t="s">
        <v>203</v>
      </c>
      <c r="F249" s="191" t="s">
        <v>1575</v>
      </c>
      <c r="H249" s="192">
        <v>120</v>
      </c>
      <c r="I249" s="193"/>
      <c r="L249" s="189"/>
      <c r="M249" s="194"/>
      <c r="N249" s="195"/>
      <c r="O249" s="195"/>
      <c r="P249" s="195"/>
      <c r="Q249" s="195"/>
      <c r="R249" s="195"/>
      <c r="S249" s="195"/>
      <c r="T249" s="196"/>
      <c r="AT249" s="190" t="s">
        <v>203</v>
      </c>
      <c r="AU249" s="190" t="s">
        <v>143</v>
      </c>
      <c r="AV249" s="14" t="s">
        <v>143</v>
      </c>
      <c r="AW249" s="14" t="s">
        <v>3</v>
      </c>
      <c r="AX249" s="14" t="s">
        <v>84</v>
      </c>
      <c r="AY249" s="190" t="s">
        <v>164</v>
      </c>
    </row>
    <row r="250" spans="1:65" s="2" customFormat="1" ht="21.75" customHeight="1">
      <c r="A250" s="35"/>
      <c r="B250" s="136"/>
      <c r="C250" s="168" t="s">
        <v>330</v>
      </c>
      <c r="D250" s="168" t="s">
        <v>166</v>
      </c>
      <c r="E250" s="169" t="s">
        <v>739</v>
      </c>
      <c r="F250" s="170" t="s">
        <v>740</v>
      </c>
      <c r="G250" s="171" t="s">
        <v>211</v>
      </c>
      <c r="H250" s="172">
        <v>30</v>
      </c>
      <c r="I250" s="173"/>
      <c r="J250" s="174">
        <f>ROUND(I250*H250,2)</f>
        <v>0</v>
      </c>
      <c r="K250" s="175"/>
      <c r="L250" s="36"/>
      <c r="M250" s="176" t="s">
        <v>1</v>
      </c>
      <c r="N250" s="177" t="s">
        <v>42</v>
      </c>
      <c r="O250" s="61"/>
      <c r="P250" s="178">
        <f>O250*H250</f>
        <v>0</v>
      </c>
      <c r="Q250" s="178">
        <v>0</v>
      </c>
      <c r="R250" s="178">
        <f>Q250*H250</f>
        <v>0</v>
      </c>
      <c r="S250" s="178">
        <v>0</v>
      </c>
      <c r="T250" s="17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80" t="s">
        <v>170</v>
      </c>
      <c r="AT250" s="180" t="s">
        <v>166</v>
      </c>
      <c r="AU250" s="180" t="s">
        <v>143</v>
      </c>
      <c r="AY250" s="18" t="s">
        <v>164</v>
      </c>
      <c r="BE250" s="101">
        <f>IF(N250="základná",J250,0)</f>
        <v>0</v>
      </c>
      <c r="BF250" s="101">
        <f>IF(N250="znížená",J250,0)</f>
        <v>0</v>
      </c>
      <c r="BG250" s="101">
        <f>IF(N250="zákl. prenesená",J250,0)</f>
        <v>0</v>
      </c>
      <c r="BH250" s="101">
        <f>IF(N250="zníž. prenesená",J250,0)</f>
        <v>0</v>
      </c>
      <c r="BI250" s="101">
        <f>IF(N250="nulová",J250,0)</f>
        <v>0</v>
      </c>
      <c r="BJ250" s="18" t="s">
        <v>143</v>
      </c>
      <c r="BK250" s="101">
        <f>ROUND(I250*H250,2)</f>
        <v>0</v>
      </c>
      <c r="BL250" s="18" t="s">
        <v>170</v>
      </c>
      <c r="BM250" s="180" t="s">
        <v>1576</v>
      </c>
    </row>
    <row r="251" spans="1:65" s="2" customFormat="1" ht="21.75" customHeight="1">
      <c r="A251" s="35"/>
      <c r="B251" s="136"/>
      <c r="C251" s="168" t="s">
        <v>367</v>
      </c>
      <c r="D251" s="168" t="s">
        <v>166</v>
      </c>
      <c r="E251" s="169" t="s">
        <v>752</v>
      </c>
      <c r="F251" s="170" t="s">
        <v>753</v>
      </c>
      <c r="G251" s="171" t="s">
        <v>211</v>
      </c>
      <c r="H251" s="172">
        <v>30</v>
      </c>
      <c r="I251" s="173"/>
      <c r="J251" s="174">
        <f>ROUND(I251*H251,2)</f>
        <v>0</v>
      </c>
      <c r="K251" s="175"/>
      <c r="L251" s="36"/>
      <c r="M251" s="176" t="s">
        <v>1</v>
      </c>
      <c r="N251" s="177" t="s">
        <v>42</v>
      </c>
      <c r="O251" s="61"/>
      <c r="P251" s="178">
        <f>O251*H251</f>
        <v>0</v>
      </c>
      <c r="Q251" s="178">
        <v>0</v>
      </c>
      <c r="R251" s="178">
        <f>Q251*H251</f>
        <v>0</v>
      </c>
      <c r="S251" s="178">
        <v>0</v>
      </c>
      <c r="T251" s="17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80" t="s">
        <v>170</v>
      </c>
      <c r="AT251" s="180" t="s">
        <v>166</v>
      </c>
      <c r="AU251" s="180" t="s">
        <v>143</v>
      </c>
      <c r="AY251" s="18" t="s">
        <v>164</v>
      </c>
      <c r="BE251" s="101">
        <f>IF(N251="základná",J251,0)</f>
        <v>0</v>
      </c>
      <c r="BF251" s="101">
        <f>IF(N251="znížená",J251,0)</f>
        <v>0</v>
      </c>
      <c r="BG251" s="101">
        <f>IF(N251="zákl. prenesená",J251,0)</f>
        <v>0</v>
      </c>
      <c r="BH251" s="101">
        <f>IF(N251="zníž. prenesená",J251,0)</f>
        <v>0</v>
      </c>
      <c r="BI251" s="101">
        <f>IF(N251="nulová",J251,0)</f>
        <v>0</v>
      </c>
      <c r="BJ251" s="18" t="s">
        <v>143</v>
      </c>
      <c r="BK251" s="101">
        <f>ROUND(I251*H251,2)</f>
        <v>0</v>
      </c>
      <c r="BL251" s="18" t="s">
        <v>170</v>
      </c>
      <c r="BM251" s="180" t="s">
        <v>1577</v>
      </c>
    </row>
    <row r="252" spans="1:65" s="2" customFormat="1" ht="21.75" customHeight="1">
      <c r="A252" s="35"/>
      <c r="B252" s="136"/>
      <c r="C252" s="168" t="s">
        <v>334</v>
      </c>
      <c r="D252" s="168" t="s">
        <v>166</v>
      </c>
      <c r="E252" s="169" t="s">
        <v>757</v>
      </c>
      <c r="F252" s="170" t="s">
        <v>758</v>
      </c>
      <c r="G252" s="171" t="s">
        <v>211</v>
      </c>
      <c r="H252" s="172">
        <v>30</v>
      </c>
      <c r="I252" s="173"/>
      <c r="J252" s="174">
        <f>ROUND(I252*H252,2)</f>
        <v>0</v>
      </c>
      <c r="K252" s="175"/>
      <c r="L252" s="36"/>
      <c r="M252" s="176" t="s">
        <v>1</v>
      </c>
      <c r="N252" s="177" t="s">
        <v>42</v>
      </c>
      <c r="O252" s="61"/>
      <c r="P252" s="178">
        <f>O252*H252</f>
        <v>0</v>
      </c>
      <c r="Q252" s="178">
        <v>0</v>
      </c>
      <c r="R252" s="178">
        <f>Q252*H252</f>
        <v>0</v>
      </c>
      <c r="S252" s="178">
        <v>0</v>
      </c>
      <c r="T252" s="17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80" t="s">
        <v>170</v>
      </c>
      <c r="AT252" s="180" t="s">
        <v>166</v>
      </c>
      <c r="AU252" s="180" t="s">
        <v>143</v>
      </c>
      <c r="AY252" s="18" t="s">
        <v>164</v>
      </c>
      <c r="BE252" s="101">
        <f>IF(N252="základná",J252,0)</f>
        <v>0</v>
      </c>
      <c r="BF252" s="101">
        <f>IF(N252="znížená",J252,0)</f>
        <v>0</v>
      </c>
      <c r="BG252" s="101">
        <f>IF(N252="zákl. prenesená",J252,0)</f>
        <v>0</v>
      </c>
      <c r="BH252" s="101">
        <f>IF(N252="zníž. prenesená",J252,0)</f>
        <v>0</v>
      </c>
      <c r="BI252" s="101">
        <f>IF(N252="nulová",J252,0)</f>
        <v>0</v>
      </c>
      <c r="BJ252" s="18" t="s">
        <v>143</v>
      </c>
      <c r="BK252" s="101">
        <f>ROUND(I252*H252,2)</f>
        <v>0</v>
      </c>
      <c r="BL252" s="18" t="s">
        <v>170</v>
      </c>
      <c r="BM252" s="180" t="s">
        <v>1578</v>
      </c>
    </row>
    <row r="253" spans="1:65" s="12" customFormat="1" ht="23" customHeight="1">
      <c r="B253" s="155"/>
      <c r="D253" s="156" t="s">
        <v>75</v>
      </c>
      <c r="E253" s="166" t="s">
        <v>544</v>
      </c>
      <c r="F253" s="166" t="s">
        <v>967</v>
      </c>
      <c r="I253" s="158"/>
      <c r="J253" s="167">
        <f>BK253</f>
        <v>0</v>
      </c>
      <c r="L253" s="155"/>
      <c r="M253" s="160"/>
      <c r="N253" s="161"/>
      <c r="O253" s="161"/>
      <c r="P253" s="162">
        <f>P254</f>
        <v>0</v>
      </c>
      <c r="Q253" s="161"/>
      <c r="R253" s="162">
        <f>R254</f>
        <v>0</v>
      </c>
      <c r="S253" s="161"/>
      <c r="T253" s="163">
        <f>T254</f>
        <v>0</v>
      </c>
      <c r="AR253" s="156" t="s">
        <v>84</v>
      </c>
      <c r="AT253" s="164" t="s">
        <v>75</v>
      </c>
      <c r="AU253" s="164" t="s">
        <v>84</v>
      </c>
      <c r="AY253" s="156" t="s">
        <v>164</v>
      </c>
      <c r="BK253" s="165">
        <f>BK254</f>
        <v>0</v>
      </c>
    </row>
    <row r="254" spans="1:65" s="2" customFormat="1" ht="33" customHeight="1">
      <c r="A254" s="35"/>
      <c r="B254" s="136"/>
      <c r="C254" s="168" t="s">
        <v>376</v>
      </c>
      <c r="D254" s="168" t="s">
        <v>166</v>
      </c>
      <c r="E254" s="169" t="s">
        <v>1579</v>
      </c>
      <c r="F254" s="170" t="s">
        <v>1580</v>
      </c>
      <c r="G254" s="171" t="s">
        <v>211</v>
      </c>
      <c r="H254" s="172">
        <v>424.01600000000002</v>
      </c>
      <c r="I254" s="173"/>
      <c r="J254" s="174">
        <f>ROUND(I254*H254,2)</f>
        <v>0</v>
      </c>
      <c r="K254" s="175"/>
      <c r="L254" s="36"/>
      <c r="M254" s="217" t="s">
        <v>1</v>
      </c>
      <c r="N254" s="218" t="s">
        <v>42</v>
      </c>
      <c r="O254" s="219"/>
      <c r="P254" s="220">
        <f>O254*H254</f>
        <v>0</v>
      </c>
      <c r="Q254" s="220">
        <v>0</v>
      </c>
      <c r="R254" s="220">
        <f>Q254*H254</f>
        <v>0</v>
      </c>
      <c r="S254" s="220">
        <v>0</v>
      </c>
      <c r="T254" s="221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80" t="s">
        <v>170</v>
      </c>
      <c r="AT254" s="180" t="s">
        <v>166</v>
      </c>
      <c r="AU254" s="180" t="s">
        <v>143</v>
      </c>
      <c r="AY254" s="18" t="s">
        <v>164</v>
      </c>
      <c r="BE254" s="101">
        <f>IF(N254="základná",J254,0)</f>
        <v>0</v>
      </c>
      <c r="BF254" s="101">
        <f>IF(N254="znížená",J254,0)</f>
        <v>0</v>
      </c>
      <c r="BG254" s="101">
        <f>IF(N254="zákl. prenesená",J254,0)</f>
        <v>0</v>
      </c>
      <c r="BH254" s="101">
        <f>IF(N254="zníž. prenesená",J254,0)</f>
        <v>0</v>
      </c>
      <c r="BI254" s="101">
        <f>IF(N254="nulová",J254,0)</f>
        <v>0</v>
      </c>
      <c r="BJ254" s="18" t="s">
        <v>143</v>
      </c>
      <c r="BK254" s="101">
        <f>ROUND(I254*H254,2)</f>
        <v>0</v>
      </c>
      <c r="BL254" s="18" t="s">
        <v>170</v>
      </c>
      <c r="BM254" s="180" t="s">
        <v>1581</v>
      </c>
    </row>
    <row r="255" spans="1:65" s="2" customFormat="1" ht="7" customHeight="1">
      <c r="A255" s="35"/>
      <c r="B255" s="50"/>
      <c r="C255" s="51"/>
      <c r="D255" s="51"/>
      <c r="E255" s="51"/>
      <c r="F255" s="51"/>
      <c r="G255" s="51"/>
      <c r="H255" s="51"/>
      <c r="I255" s="51"/>
      <c r="J255" s="51"/>
      <c r="K255" s="51"/>
      <c r="L255" s="36"/>
      <c r="M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</row>
  </sheetData>
  <autoFilter ref="C132:K254" xr:uid="{00000000-0009-0000-0000-000005000000}"/>
  <mergeCells count="14">
    <mergeCell ref="D111:F111"/>
    <mergeCell ref="E123:H123"/>
    <mergeCell ref="E125:H125"/>
    <mergeCell ref="L2:V2"/>
    <mergeCell ref="E88:H88"/>
    <mergeCell ref="D107:F107"/>
    <mergeCell ref="D108:F108"/>
    <mergeCell ref="D109:F109"/>
    <mergeCell ref="D110:F110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95"/>
  <sheetViews>
    <sheetView showGridLines="0" topLeftCell="A7" workbookViewId="0">
      <selection activeCell="J42" sqref="J42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6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100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5" customHeight="1">
      <c r="B4" s="21"/>
      <c r="D4" s="22" t="s">
        <v>110</v>
      </c>
      <c r="L4" s="21"/>
      <c r="M4" s="108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26.25" customHeight="1">
      <c r="B7" s="21"/>
      <c r="E7" s="293" t="str">
        <f>'Rekapitulácia stavby'!K6</f>
        <v>Rekonštrukcia Areálu ZŠ s materskou školou Spartakovská v Trnave</v>
      </c>
      <c r="F7" s="294"/>
      <c r="G7" s="294"/>
      <c r="H7" s="294"/>
      <c r="L7" s="21"/>
    </row>
    <row r="8" spans="1:4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64" t="s">
        <v>1582</v>
      </c>
      <c r="F9" s="295"/>
      <c r="G9" s="295"/>
      <c r="H9" s="295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1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7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296" t="str">
        <f>'Rekapitulácia stavby'!E14</f>
        <v>Vyplň údaj</v>
      </c>
      <c r="F18" s="249"/>
      <c r="G18" s="249"/>
      <c r="H18" s="249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7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7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7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254" t="s">
        <v>1</v>
      </c>
      <c r="F27" s="254"/>
      <c r="G27" s="254"/>
      <c r="H27" s="254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7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7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34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34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5" customHeight="1">
      <c r="A32" s="242"/>
      <c r="B32" s="36"/>
      <c r="C32" s="242"/>
      <c r="D32" s="243" t="s">
        <v>1779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2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74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7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39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5" customHeight="1">
      <c r="A36" s="35"/>
      <c r="B36" s="36"/>
      <c r="C36" s="35"/>
      <c r="D36" s="113" t="s">
        <v>40</v>
      </c>
      <c r="E36" s="28" t="s">
        <v>41</v>
      </c>
      <c r="F36" s="114">
        <f>ROUND((SUM(BE103:BE110) + SUM(BE130:BE194)),  2)</f>
        <v>0</v>
      </c>
      <c r="G36" s="35"/>
      <c r="H36" s="35"/>
      <c r="I36" s="115">
        <v>0.2</v>
      </c>
      <c r="J36" s="114">
        <f>ROUND(((SUM(BE103:BE110) + SUM(BE130:BE194))*I36),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5" customHeight="1">
      <c r="A37" s="35"/>
      <c r="B37" s="36"/>
      <c r="C37" s="35"/>
      <c r="D37" s="35"/>
      <c r="E37" s="28" t="s">
        <v>42</v>
      </c>
      <c r="F37" s="114">
        <f>J30</f>
        <v>0</v>
      </c>
      <c r="G37" s="242"/>
      <c r="H37" s="242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5" hidden="1" customHeight="1">
      <c r="A38" s="35"/>
      <c r="B38" s="36"/>
      <c r="C38" s="35"/>
      <c r="D38" s="35"/>
      <c r="E38" s="28" t="s">
        <v>43</v>
      </c>
      <c r="F38" s="114">
        <f>ROUND((SUM(BG103:BG110) + SUM(BG130:BG194)),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5" hidden="1" customHeight="1">
      <c r="A39" s="35"/>
      <c r="B39" s="36"/>
      <c r="C39" s="35"/>
      <c r="D39" s="35"/>
      <c r="E39" s="28" t="s">
        <v>44</v>
      </c>
      <c r="F39" s="114">
        <f>ROUND((SUM(BH103:BH110) + SUM(BH130:BH194)),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5" hidden="1" customHeight="1">
      <c r="A40" s="35"/>
      <c r="B40" s="36"/>
      <c r="C40" s="35"/>
      <c r="D40" s="35"/>
      <c r="E40" s="28" t="s">
        <v>45</v>
      </c>
      <c r="F40" s="114">
        <f>ROUND((SUM(BI103:BI110) + SUM(BI130:BI194)),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7" customHeight="1">
      <c r="A41" s="35"/>
      <c r="B41" s="36"/>
      <c r="C41" s="35"/>
      <c r="D41" s="35"/>
      <c r="E41" s="35"/>
      <c r="F41" s="35"/>
      <c r="G41" s="35"/>
      <c r="H41" s="35"/>
      <c r="I41" s="35"/>
      <c r="J41" s="35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2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1" customFormat="1" ht="14.5" customHeight="1">
      <c r="B50" s="21"/>
      <c r="L50" s="21"/>
    </row>
    <row r="51" spans="1:31" s="2" customFormat="1" ht="14.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3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3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3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7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7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293" t="str">
        <f>E7</f>
        <v>Rekonštrukcia Areálu ZŠ s materskou školou Spartakovská v Trnave</v>
      </c>
      <c r="F86" s="294"/>
      <c r="G86" s="294"/>
      <c r="H86" s="294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264" t="str">
        <f>E9</f>
        <v>SO 06 - Vonkajšie osvetlenie</v>
      </c>
      <c r="F88" s="295"/>
      <c r="G88" s="295"/>
      <c r="H88" s="295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7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7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5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5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2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2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23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J130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65" s="9" customFormat="1" ht="25" customHeight="1">
      <c r="B98" s="126"/>
      <c r="D98" s="127" t="s">
        <v>1583</v>
      </c>
      <c r="E98" s="128"/>
      <c r="F98" s="128"/>
      <c r="G98" s="128"/>
      <c r="H98" s="128"/>
      <c r="I98" s="128"/>
      <c r="J98" s="129">
        <f>J131</f>
        <v>0</v>
      </c>
      <c r="L98" s="126"/>
    </row>
    <row r="99" spans="1:65" s="10" customFormat="1" ht="20" customHeight="1">
      <c r="B99" s="130"/>
      <c r="D99" s="131" t="s">
        <v>1584</v>
      </c>
      <c r="E99" s="132"/>
      <c r="F99" s="132"/>
      <c r="G99" s="132"/>
      <c r="H99" s="132"/>
      <c r="I99" s="132"/>
      <c r="J99" s="133">
        <f>J132</f>
        <v>0</v>
      </c>
      <c r="L99" s="130"/>
    </row>
    <row r="100" spans="1:65" s="10" customFormat="1" ht="20" customHeight="1">
      <c r="B100" s="130"/>
      <c r="D100" s="131" t="s">
        <v>1585</v>
      </c>
      <c r="E100" s="132"/>
      <c r="F100" s="132"/>
      <c r="G100" s="132"/>
      <c r="H100" s="132"/>
      <c r="I100" s="132"/>
      <c r="J100" s="133">
        <f>J186</f>
        <v>0</v>
      </c>
      <c r="L100" s="130"/>
    </row>
    <row r="101" spans="1:65" s="2" customFormat="1" ht="21.75" customHeight="1">
      <c r="A101" s="35"/>
      <c r="B101" s="36"/>
      <c r="C101" s="35"/>
      <c r="D101" s="35"/>
      <c r="E101" s="35"/>
      <c r="F101" s="35"/>
      <c r="G101" s="35"/>
      <c r="H101" s="35"/>
      <c r="I101" s="35"/>
      <c r="J101" s="35"/>
      <c r="K101" s="35"/>
      <c r="L101" s="4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65" s="2" customFormat="1" ht="7" customHeight="1">
      <c r="A102" s="35"/>
      <c r="B102" s="36"/>
      <c r="C102" s="35"/>
      <c r="D102" s="35"/>
      <c r="E102" s="35"/>
      <c r="F102" s="35"/>
      <c r="G102" s="35"/>
      <c r="H102" s="35"/>
      <c r="I102" s="35"/>
      <c r="J102" s="35"/>
      <c r="K102" s="35"/>
      <c r="L102" s="4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65" s="2" customFormat="1" ht="29.25" customHeight="1">
      <c r="A103" s="35"/>
      <c r="B103" s="36"/>
      <c r="C103" s="125" t="s">
        <v>140</v>
      </c>
      <c r="D103" s="35"/>
      <c r="E103" s="35"/>
      <c r="F103" s="35"/>
      <c r="G103" s="35"/>
      <c r="H103" s="35"/>
      <c r="I103" s="35"/>
      <c r="J103" s="134">
        <f>ROUND(J104 + J105 + J106 + J107 + J108 + J109,2)</f>
        <v>0</v>
      </c>
      <c r="K103" s="35"/>
      <c r="L103" s="45"/>
      <c r="N103" s="135" t="s">
        <v>40</v>
      </c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65" s="2" customFormat="1" ht="18" customHeight="1">
      <c r="A104" s="35"/>
      <c r="B104" s="136"/>
      <c r="C104" s="137"/>
      <c r="D104" s="283" t="s">
        <v>141</v>
      </c>
      <c r="E104" s="292"/>
      <c r="F104" s="292"/>
      <c r="G104" s="137"/>
      <c r="H104" s="137"/>
      <c r="I104" s="137"/>
      <c r="J104" s="97">
        <v>0</v>
      </c>
      <c r="K104" s="137"/>
      <c r="L104" s="139"/>
      <c r="M104" s="140"/>
      <c r="N104" s="141" t="s">
        <v>42</v>
      </c>
      <c r="O104" s="140"/>
      <c r="P104" s="140"/>
      <c r="Q104" s="140"/>
      <c r="R104" s="140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2" t="s">
        <v>142</v>
      </c>
      <c r="AZ104" s="140"/>
      <c r="BA104" s="140"/>
      <c r="BB104" s="140"/>
      <c r="BC104" s="140"/>
      <c r="BD104" s="140"/>
      <c r="BE104" s="143">
        <f t="shared" ref="BE104:BE109" si="0">IF(N104="základná",J104,0)</f>
        <v>0</v>
      </c>
      <c r="BF104" s="143">
        <f t="shared" ref="BF104:BF109" si="1">IF(N104="znížená",J104,0)</f>
        <v>0</v>
      </c>
      <c r="BG104" s="143">
        <f t="shared" ref="BG104:BG109" si="2">IF(N104="zákl. prenesená",J104,0)</f>
        <v>0</v>
      </c>
      <c r="BH104" s="143">
        <f t="shared" ref="BH104:BH109" si="3">IF(N104="zníž. prenesená",J104,0)</f>
        <v>0</v>
      </c>
      <c r="BI104" s="143">
        <f t="shared" ref="BI104:BI109" si="4">IF(N104="nulová",J104,0)</f>
        <v>0</v>
      </c>
      <c r="BJ104" s="142" t="s">
        <v>143</v>
      </c>
      <c r="BK104" s="140"/>
      <c r="BL104" s="140"/>
      <c r="BM104" s="140"/>
    </row>
    <row r="105" spans="1:65" s="2" customFormat="1" ht="18" customHeight="1">
      <c r="A105" s="35"/>
      <c r="B105" s="136"/>
      <c r="C105" s="137"/>
      <c r="D105" s="283" t="s">
        <v>144</v>
      </c>
      <c r="E105" s="292"/>
      <c r="F105" s="292"/>
      <c r="G105" s="137"/>
      <c r="H105" s="137"/>
      <c r="I105" s="137"/>
      <c r="J105" s="97">
        <v>0</v>
      </c>
      <c r="K105" s="137"/>
      <c r="L105" s="139"/>
      <c r="M105" s="140"/>
      <c r="N105" s="141" t="s">
        <v>42</v>
      </c>
      <c r="O105" s="140"/>
      <c r="P105" s="140"/>
      <c r="Q105" s="140"/>
      <c r="R105" s="140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2" t="s">
        <v>142</v>
      </c>
      <c r="AZ105" s="140"/>
      <c r="BA105" s="140"/>
      <c r="BB105" s="140"/>
      <c r="BC105" s="140"/>
      <c r="BD105" s="140"/>
      <c r="BE105" s="143">
        <f t="shared" si="0"/>
        <v>0</v>
      </c>
      <c r="BF105" s="143">
        <f t="shared" si="1"/>
        <v>0</v>
      </c>
      <c r="BG105" s="143">
        <f t="shared" si="2"/>
        <v>0</v>
      </c>
      <c r="BH105" s="143">
        <f t="shared" si="3"/>
        <v>0</v>
      </c>
      <c r="BI105" s="143">
        <f t="shared" si="4"/>
        <v>0</v>
      </c>
      <c r="BJ105" s="142" t="s">
        <v>143</v>
      </c>
      <c r="BK105" s="140"/>
      <c r="BL105" s="140"/>
      <c r="BM105" s="140"/>
    </row>
    <row r="106" spans="1:65" s="2" customFormat="1" ht="18" customHeight="1">
      <c r="A106" s="35"/>
      <c r="B106" s="136"/>
      <c r="C106" s="137"/>
      <c r="D106" s="283" t="s">
        <v>145</v>
      </c>
      <c r="E106" s="292"/>
      <c r="F106" s="292"/>
      <c r="G106" s="137"/>
      <c r="H106" s="137"/>
      <c r="I106" s="137"/>
      <c r="J106" s="97">
        <v>0</v>
      </c>
      <c r="K106" s="137"/>
      <c r="L106" s="139"/>
      <c r="M106" s="140"/>
      <c r="N106" s="141" t="s">
        <v>42</v>
      </c>
      <c r="O106" s="140"/>
      <c r="P106" s="140"/>
      <c r="Q106" s="140"/>
      <c r="R106" s="140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2" t="s">
        <v>142</v>
      </c>
      <c r="AZ106" s="140"/>
      <c r="BA106" s="140"/>
      <c r="BB106" s="140"/>
      <c r="BC106" s="140"/>
      <c r="BD106" s="140"/>
      <c r="BE106" s="143">
        <f t="shared" si="0"/>
        <v>0</v>
      </c>
      <c r="BF106" s="143">
        <f t="shared" si="1"/>
        <v>0</v>
      </c>
      <c r="BG106" s="143">
        <f t="shared" si="2"/>
        <v>0</v>
      </c>
      <c r="BH106" s="143">
        <f t="shared" si="3"/>
        <v>0</v>
      </c>
      <c r="BI106" s="143">
        <f t="shared" si="4"/>
        <v>0</v>
      </c>
      <c r="BJ106" s="142" t="s">
        <v>143</v>
      </c>
      <c r="BK106" s="140"/>
      <c r="BL106" s="140"/>
      <c r="BM106" s="140"/>
    </row>
    <row r="107" spans="1:65" s="2" customFormat="1" ht="18" customHeight="1">
      <c r="A107" s="35"/>
      <c r="B107" s="136"/>
      <c r="C107" s="137"/>
      <c r="D107" s="283" t="s">
        <v>146</v>
      </c>
      <c r="E107" s="292"/>
      <c r="F107" s="292"/>
      <c r="G107" s="137"/>
      <c r="H107" s="137"/>
      <c r="I107" s="137"/>
      <c r="J107" s="97">
        <v>0</v>
      </c>
      <c r="K107" s="137"/>
      <c r="L107" s="139"/>
      <c r="M107" s="140"/>
      <c r="N107" s="141" t="s">
        <v>42</v>
      </c>
      <c r="O107" s="140"/>
      <c r="P107" s="140"/>
      <c r="Q107" s="140"/>
      <c r="R107" s="140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2" t="s">
        <v>142</v>
      </c>
      <c r="AZ107" s="140"/>
      <c r="BA107" s="140"/>
      <c r="BB107" s="140"/>
      <c r="BC107" s="140"/>
      <c r="BD107" s="140"/>
      <c r="BE107" s="143">
        <f t="shared" si="0"/>
        <v>0</v>
      </c>
      <c r="BF107" s="143">
        <f t="shared" si="1"/>
        <v>0</v>
      </c>
      <c r="BG107" s="143">
        <f t="shared" si="2"/>
        <v>0</v>
      </c>
      <c r="BH107" s="143">
        <f t="shared" si="3"/>
        <v>0</v>
      </c>
      <c r="BI107" s="143">
        <f t="shared" si="4"/>
        <v>0</v>
      </c>
      <c r="BJ107" s="142" t="s">
        <v>143</v>
      </c>
      <c r="BK107" s="140"/>
      <c r="BL107" s="140"/>
      <c r="BM107" s="140"/>
    </row>
    <row r="108" spans="1:65" s="2" customFormat="1" ht="18" customHeight="1">
      <c r="A108" s="35"/>
      <c r="B108" s="136"/>
      <c r="C108" s="137"/>
      <c r="D108" s="283" t="s">
        <v>147</v>
      </c>
      <c r="E108" s="292"/>
      <c r="F108" s="292"/>
      <c r="G108" s="137"/>
      <c r="H108" s="137"/>
      <c r="I108" s="137"/>
      <c r="J108" s="97">
        <v>0</v>
      </c>
      <c r="K108" s="137"/>
      <c r="L108" s="139"/>
      <c r="M108" s="140"/>
      <c r="N108" s="141" t="s">
        <v>42</v>
      </c>
      <c r="O108" s="140"/>
      <c r="P108" s="140"/>
      <c r="Q108" s="140"/>
      <c r="R108" s="140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2" t="s">
        <v>142</v>
      </c>
      <c r="AZ108" s="140"/>
      <c r="BA108" s="140"/>
      <c r="BB108" s="140"/>
      <c r="BC108" s="140"/>
      <c r="BD108" s="140"/>
      <c r="BE108" s="143">
        <f t="shared" si="0"/>
        <v>0</v>
      </c>
      <c r="BF108" s="143">
        <f t="shared" si="1"/>
        <v>0</v>
      </c>
      <c r="BG108" s="143">
        <f t="shared" si="2"/>
        <v>0</v>
      </c>
      <c r="BH108" s="143">
        <f t="shared" si="3"/>
        <v>0</v>
      </c>
      <c r="BI108" s="143">
        <f t="shared" si="4"/>
        <v>0</v>
      </c>
      <c r="BJ108" s="142" t="s">
        <v>143</v>
      </c>
      <c r="BK108" s="140"/>
      <c r="BL108" s="140"/>
      <c r="BM108" s="140"/>
    </row>
    <row r="109" spans="1:65" s="2" customFormat="1" ht="18" customHeight="1">
      <c r="A109" s="35"/>
      <c r="B109" s="136"/>
      <c r="C109" s="137"/>
      <c r="D109" s="138" t="s">
        <v>148</v>
      </c>
      <c r="E109" s="137"/>
      <c r="F109" s="137"/>
      <c r="G109" s="137"/>
      <c r="H109" s="137"/>
      <c r="I109" s="137"/>
      <c r="J109" s="97">
        <f>ROUND(J30*T109,2)</f>
        <v>0</v>
      </c>
      <c r="K109" s="137"/>
      <c r="L109" s="139"/>
      <c r="M109" s="140"/>
      <c r="N109" s="141" t="s">
        <v>42</v>
      </c>
      <c r="O109" s="140"/>
      <c r="P109" s="140"/>
      <c r="Q109" s="140"/>
      <c r="R109" s="140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2" t="s">
        <v>149</v>
      </c>
      <c r="AZ109" s="140"/>
      <c r="BA109" s="140"/>
      <c r="BB109" s="140"/>
      <c r="BC109" s="140"/>
      <c r="BD109" s="140"/>
      <c r="BE109" s="143">
        <f t="shared" si="0"/>
        <v>0</v>
      </c>
      <c r="BF109" s="143">
        <f t="shared" si="1"/>
        <v>0</v>
      </c>
      <c r="BG109" s="143">
        <f t="shared" si="2"/>
        <v>0</v>
      </c>
      <c r="BH109" s="143">
        <f t="shared" si="3"/>
        <v>0</v>
      </c>
      <c r="BI109" s="143">
        <f t="shared" si="4"/>
        <v>0</v>
      </c>
      <c r="BJ109" s="142" t="s">
        <v>143</v>
      </c>
      <c r="BK109" s="140"/>
      <c r="BL109" s="140"/>
      <c r="BM109" s="140"/>
    </row>
    <row r="110" spans="1:65" s="2" customForma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4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65" s="2" customFormat="1" ht="29.25" customHeight="1">
      <c r="A111" s="35"/>
      <c r="B111" s="36"/>
      <c r="C111" s="105" t="s">
        <v>109</v>
      </c>
      <c r="D111" s="106"/>
      <c r="E111" s="106"/>
      <c r="F111" s="106"/>
      <c r="G111" s="106"/>
      <c r="H111" s="106"/>
      <c r="I111" s="106"/>
      <c r="J111" s="107">
        <f>ROUND(J97+J103,2)</f>
        <v>0</v>
      </c>
      <c r="K111" s="106"/>
      <c r="L111" s="4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65" s="2" customFormat="1" ht="7" customHeight="1">
      <c r="A112" s="35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7" customHeight="1">
      <c r="A116" s="35"/>
      <c r="B116" s="52"/>
      <c r="C116" s="53"/>
      <c r="D116" s="53"/>
      <c r="E116" s="53"/>
      <c r="F116" s="53"/>
      <c r="G116" s="53"/>
      <c r="H116" s="53"/>
      <c r="I116" s="53"/>
      <c r="J116" s="53"/>
      <c r="K116" s="53"/>
      <c r="L116" s="4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5" customHeight="1">
      <c r="A117" s="35"/>
      <c r="B117" s="36"/>
      <c r="C117" s="22" t="s">
        <v>150</v>
      </c>
      <c r="D117" s="35"/>
      <c r="E117" s="35"/>
      <c r="F117" s="35"/>
      <c r="G117" s="35"/>
      <c r="H117" s="35"/>
      <c r="I117" s="35"/>
      <c r="J117" s="35"/>
      <c r="K117" s="35"/>
      <c r="L117" s="4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7" customHeight="1">
      <c r="A118" s="35"/>
      <c r="B118" s="36"/>
      <c r="C118" s="35"/>
      <c r="D118" s="35"/>
      <c r="E118" s="35"/>
      <c r="F118" s="35"/>
      <c r="G118" s="35"/>
      <c r="H118" s="35"/>
      <c r="I118" s="35"/>
      <c r="J118" s="35"/>
      <c r="K118" s="35"/>
      <c r="L118" s="4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28" t="s">
        <v>14</v>
      </c>
      <c r="D119" s="35"/>
      <c r="E119" s="35"/>
      <c r="F119" s="35"/>
      <c r="G119" s="35"/>
      <c r="H119" s="35"/>
      <c r="I119" s="35"/>
      <c r="J119" s="35"/>
      <c r="K119" s="35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26.25" customHeight="1">
      <c r="A120" s="35"/>
      <c r="B120" s="36"/>
      <c r="C120" s="35"/>
      <c r="D120" s="35"/>
      <c r="E120" s="293" t="str">
        <f>E7</f>
        <v>Rekonštrukcia Areálu ZŠ s materskou školou Spartakovská v Trnave</v>
      </c>
      <c r="F120" s="294"/>
      <c r="G120" s="294"/>
      <c r="H120" s="294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28" t="s">
        <v>111</v>
      </c>
      <c r="D121" s="35"/>
      <c r="E121" s="35"/>
      <c r="F121" s="35"/>
      <c r="G121" s="35"/>
      <c r="H121" s="35"/>
      <c r="I121" s="35"/>
      <c r="J121" s="35"/>
      <c r="K121" s="35"/>
      <c r="L121" s="4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5"/>
      <c r="D122" s="35"/>
      <c r="E122" s="264" t="str">
        <f>E9</f>
        <v>SO 06 - Vonkajšie osvetlenie</v>
      </c>
      <c r="F122" s="295"/>
      <c r="G122" s="295"/>
      <c r="H122" s="295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7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28" t="s">
        <v>18</v>
      </c>
      <c r="D124" s="35"/>
      <c r="E124" s="35"/>
      <c r="F124" s="26" t="str">
        <f>F12</f>
        <v xml:space="preserve"> </v>
      </c>
      <c r="G124" s="35"/>
      <c r="H124" s="35"/>
      <c r="I124" s="28" t="s">
        <v>20</v>
      </c>
      <c r="J124" s="58" t="str">
        <f>IF(J12="","",J12)</f>
        <v>31. 3. 2021</v>
      </c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7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25.75" customHeight="1">
      <c r="A126" s="35"/>
      <c r="B126" s="36"/>
      <c r="C126" s="28" t="s">
        <v>22</v>
      </c>
      <c r="D126" s="35"/>
      <c r="E126" s="35"/>
      <c r="F126" s="26" t="str">
        <f>E15</f>
        <v>Mesto Trnava</v>
      </c>
      <c r="G126" s="35"/>
      <c r="H126" s="35"/>
      <c r="I126" s="28" t="s">
        <v>28</v>
      </c>
      <c r="J126" s="31" t="str">
        <f>E21</f>
        <v>Ing. Ivana Štigová Kučírková, MSc.</v>
      </c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5" customHeight="1">
      <c r="A127" s="35"/>
      <c r="B127" s="36"/>
      <c r="C127" s="28" t="s">
        <v>26</v>
      </c>
      <c r="D127" s="35"/>
      <c r="E127" s="35"/>
      <c r="F127" s="26" t="str">
        <f>IF(E18="","",E18)</f>
        <v>Vyplň údaj</v>
      </c>
      <c r="G127" s="35"/>
      <c r="H127" s="35"/>
      <c r="I127" s="28" t="s">
        <v>31</v>
      </c>
      <c r="J127" s="31" t="str">
        <f>E24</f>
        <v>Rosoft, s.r.o.</v>
      </c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25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1" customFormat="1" ht="29.25" customHeight="1">
      <c r="A129" s="144"/>
      <c r="B129" s="145"/>
      <c r="C129" s="146" t="s">
        <v>151</v>
      </c>
      <c r="D129" s="147" t="s">
        <v>61</v>
      </c>
      <c r="E129" s="147" t="s">
        <v>57</v>
      </c>
      <c r="F129" s="147" t="s">
        <v>58</v>
      </c>
      <c r="G129" s="147" t="s">
        <v>152</v>
      </c>
      <c r="H129" s="147" t="s">
        <v>153</v>
      </c>
      <c r="I129" s="147" t="s">
        <v>154</v>
      </c>
      <c r="J129" s="148" t="s">
        <v>116</v>
      </c>
      <c r="K129" s="149" t="s">
        <v>155</v>
      </c>
      <c r="L129" s="150"/>
      <c r="M129" s="65" t="s">
        <v>1</v>
      </c>
      <c r="N129" s="66" t="s">
        <v>40</v>
      </c>
      <c r="O129" s="66" t="s">
        <v>156</v>
      </c>
      <c r="P129" s="66" t="s">
        <v>157</v>
      </c>
      <c r="Q129" s="66" t="s">
        <v>158</v>
      </c>
      <c r="R129" s="66" t="s">
        <v>159</v>
      </c>
      <c r="S129" s="66" t="s">
        <v>160</v>
      </c>
      <c r="T129" s="67" t="s">
        <v>161</v>
      </c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</row>
    <row r="130" spans="1:65" s="2" customFormat="1" ht="23" customHeight="1">
      <c r="A130" s="35"/>
      <c r="B130" s="36"/>
      <c r="C130" s="72" t="s">
        <v>113</v>
      </c>
      <c r="D130" s="35"/>
      <c r="E130" s="35"/>
      <c r="F130" s="35"/>
      <c r="G130" s="35"/>
      <c r="H130" s="35"/>
      <c r="I130" s="35"/>
      <c r="J130" s="151">
        <f>BK130</f>
        <v>0</v>
      </c>
      <c r="K130" s="35"/>
      <c r="L130" s="36"/>
      <c r="M130" s="68"/>
      <c r="N130" s="59"/>
      <c r="O130" s="69"/>
      <c r="P130" s="152">
        <f>P131</f>
        <v>0</v>
      </c>
      <c r="Q130" s="69"/>
      <c r="R130" s="152">
        <f>R131</f>
        <v>4.2435170000000006</v>
      </c>
      <c r="S130" s="69"/>
      <c r="T130" s="153">
        <f>T131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75</v>
      </c>
      <c r="AU130" s="18" t="s">
        <v>118</v>
      </c>
      <c r="BK130" s="154">
        <f>BK131</f>
        <v>0</v>
      </c>
    </row>
    <row r="131" spans="1:65" s="12" customFormat="1" ht="26" customHeight="1">
      <c r="B131" s="155"/>
      <c r="D131" s="156" t="s">
        <v>75</v>
      </c>
      <c r="E131" s="157" t="s">
        <v>208</v>
      </c>
      <c r="F131" s="157" t="s">
        <v>1586</v>
      </c>
      <c r="I131" s="158"/>
      <c r="J131" s="159">
        <f>BK131</f>
        <v>0</v>
      </c>
      <c r="L131" s="155"/>
      <c r="M131" s="160"/>
      <c r="N131" s="161"/>
      <c r="O131" s="161"/>
      <c r="P131" s="162">
        <f>P132+P186</f>
        <v>0</v>
      </c>
      <c r="Q131" s="161"/>
      <c r="R131" s="162">
        <f>R132+R186</f>
        <v>4.2435170000000006</v>
      </c>
      <c r="S131" s="161"/>
      <c r="T131" s="163">
        <f>T132+T186</f>
        <v>0</v>
      </c>
      <c r="AR131" s="156" t="s">
        <v>176</v>
      </c>
      <c r="AT131" s="164" t="s">
        <v>75</v>
      </c>
      <c r="AU131" s="164" t="s">
        <v>76</v>
      </c>
      <c r="AY131" s="156" t="s">
        <v>164</v>
      </c>
      <c r="BK131" s="165">
        <f>BK132+BK186</f>
        <v>0</v>
      </c>
    </row>
    <row r="132" spans="1:65" s="12" customFormat="1" ht="23" customHeight="1">
      <c r="B132" s="155"/>
      <c r="D132" s="156" t="s">
        <v>75</v>
      </c>
      <c r="E132" s="166" t="s">
        <v>1587</v>
      </c>
      <c r="F132" s="166" t="s">
        <v>1588</v>
      </c>
      <c r="I132" s="158"/>
      <c r="J132" s="167">
        <f>BK132</f>
        <v>0</v>
      </c>
      <c r="L132" s="155"/>
      <c r="M132" s="160"/>
      <c r="N132" s="161"/>
      <c r="O132" s="161"/>
      <c r="P132" s="162">
        <f>SUM(P133:P185)</f>
        <v>0</v>
      </c>
      <c r="Q132" s="161"/>
      <c r="R132" s="162">
        <f>SUM(R133:R185)</f>
        <v>3.9953600000000007</v>
      </c>
      <c r="S132" s="161"/>
      <c r="T132" s="163">
        <f>SUM(T133:T185)</f>
        <v>0</v>
      </c>
      <c r="AR132" s="156" t="s">
        <v>176</v>
      </c>
      <c r="AT132" s="164" t="s">
        <v>75</v>
      </c>
      <c r="AU132" s="164" t="s">
        <v>84</v>
      </c>
      <c r="AY132" s="156" t="s">
        <v>164</v>
      </c>
      <c r="BK132" s="165">
        <f>SUM(BK133:BK185)</f>
        <v>0</v>
      </c>
    </row>
    <row r="133" spans="1:65" s="2" customFormat="1" ht="16.5" customHeight="1">
      <c r="A133" s="35"/>
      <c r="B133" s="136"/>
      <c r="C133" s="168" t="s">
        <v>84</v>
      </c>
      <c r="D133" s="168" t="s">
        <v>166</v>
      </c>
      <c r="E133" s="169" t="s">
        <v>1589</v>
      </c>
      <c r="F133" s="170" t="s">
        <v>1590</v>
      </c>
      <c r="G133" s="171" t="s">
        <v>169</v>
      </c>
      <c r="H133" s="172">
        <v>1</v>
      </c>
      <c r="I133" s="173"/>
      <c r="J133" s="174">
        <f t="shared" ref="J133:J156" si="5">ROUND(I133*H133,2)</f>
        <v>0</v>
      </c>
      <c r="K133" s="175"/>
      <c r="L133" s="36"/>
      <c r="M133" s="176" t="s">
        <v>1</v>
      </c>
      <c r="N133" s="177" t="s">
        <v>42</v>
      </c>
      <c r="O133" s="61"/>
      <c r="P133" s="178">
        <f t="shared" ref="P133:P156" si="6">O133*H133</f>
        <v>0</v>
      </c>
      <c r="Q133" s="178">
        <v>0</v>
      </c>
      <c r="R133" s="178">
        <f t="shared" ref="R133:R156" si="7">Q133*H133</f>
        <v>0</v>
      </c>
      <c r="S133" s="178">
        <v>0</v>
      </c>
      <c r="T133" s="179">
        <f t="shared" ref="T133:T156" si="8"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0" t="s">
        <v>379</v>
      </c>
      <c r="AT133" s="180" t="s">
        <v>166</v>
      </c>
      <c r="AU133" s="180" t="s">
        <v>143</v>
      </c>
      <c r="AY133" s="18" t="s">
        <v>164</v>
      </c>
      <c r="BE133" s="101">
        <f t="shared" ref="BE133:BE156" si="9">IF(N133="základná",J133,0)</f>
        <v>0</v>
      </c>
      <c r="BF133" s="101">
        <f t="shared" ref="BF133:BF156" si="10">IF(N133="znížená",J133,0)</f>
        <v>0</v>
      </c>
      <c r="BG133" s="101">
        <f t="shared" ref="BG133:BG156" si="11">IF(N133="zákl. prenesená",J133,0)</f>
        <v>0</v>
      </c>
      <c r="BH133" s="101">
        <f t="shared" ref="BH133:BH156" si="12">IF(N133="zníž. prenesená",J133,0)</f>
        <v>0</v>
      </c>
      <c r="BI133" s="101">
        <f t="shared" ref="BI133:BI156" si="13">IF(N133="nulová",J133,0)</f>
        <v>0</v>
      </c>
      <c r="BJ133" s="18" t="s">
        <v>143</v>
      </c>
      <c r="BK133" s="101">
        <f t="shared" ref="BK133:BK156" si="14">ROUND(I133*H133,2)</f>
        <v>0</v>
      </c>
      <c r="BL133" s="18" t="s">
        <v>379</v>
      </c>
      <c r="BM133" s="180" t="s">
        <v>1591</v>
      </c>
    </row>
    <row r="134" spans="1:65" s="2" customFormat="1" ht="16.5" customHeight="1">
      <c r="A134" s="35"/>
      <c r="B134" s="136"/>
      <c r="C134" s="168" t="s">
        <v>143</v>
      </c>
      <c r="D134" s="168" t="s">
        <v>166</v>
      </c>
      <c r="E134" s="169" t="s">
        <v>1592</v>
      </c>
      <c r="F134" s="170" t="s">
        <v>1593</v>
      </c>
      <c r="G134" s="171" t="s">
        <v>169</v>
      </c>
      <c r="H134" s="172">
        <v>1</v>
      </c>
      <c r="I134" s="173"/>
      <c r="J134" s="174">
        <f t="shared" si="5"/>
        <v>0</v>
      </c>
      <c r="K134" s="175"/>
      <c r="L134" s="36"/>
      <c r="M134" s="176" t="s">
        <v>1</v>
      </c>
      <c r="N134" s="177" t="s">
        <v>42</v>
      </c>
      <c r="O134" s="61"/>
      <c r="P134" s="178">
        <f t="shared" si="6"/>
        <v>0</v>
      </c>
      <c r="Q134" s="178">
        <v>0</v>
      </c>
      <c r="R134" s="178">
        <f t="shared" si="7"/>
        <v>0</v>
      </c>
      <c r="S134" s="178">
        <v>0</v>
      </c>
      <c r="T134" s="179">
        <f t="shared" si="8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0" t="s">
        <v>379</v>
      </c>
      <c r="AT134" s="180" t="s">
        <v>166</v>
      </c>
      <c r="AU134" s="180" t="s">
        <v>143</v>
      </c>
      <c r="AY134" s="18" t="s">
        <v>164</v>
      </c>
      <c r="BE134" s="101">
        <f t="shared" si="9"/>
        <v>0</v>
      </c>
      <c r="BF134" s="101">
        <f t="shared" si="10"/>
        <v>0</v>
      </c>
      <c r="BG134" s="101">
        <f t="shared" si="11"/>
        <v>0</v>
      </c>
      <c r="BH134" s="101">
        <f t="shared" si="12"/>
        <v>0</v>
      </c>
      <c r="BI134" s="101">
        <f t="shared" si="13"/>
        <v>0</v>
      </c>
      <c r="BJ134" s="18" t="s">
        <v>143</v>
      </c>
      <c r="BK134" s="101">
        <f t="shared" si="14"/>
        <v>0</v>
      </c>
      <c r="BL134" s="18" t="s">
        <v>379</v>
      </c>
      <c r="BM134" s="180" t="s">
        <v>1594</v>
      </c>
    </row>
    <row r="135" spans="1:65" s="2" customFormat="1" ht="16.5" customHeight="1">
      <c r="A135" s="35"/>
      <c r="B135" s="136"/>
      <c r="C135" s="168" t="s">
        <v>176</v>
      </c>
      <c r="D135" s="168" t="s">
        <v>166</v>
      </c>
      <c r="E135" s="169" t="s">
        <v>1595</v>
      </c>
      <c r="F135" s="170" t="s">
        <v>1596</v>
      </c>
      <c r="G135" s="171" t="s">
        <v>169</v>
      </c>
      <c r="H135" s="172">
        <v>1</v>
      </c>
      <c r="I135" s="173"/>
      <c r="J135" s="174">
        <f t="shared" si="5"/>
        <v>0</v>
      </c>
      <c r="K135" s="175"/>
      <c r="L135" s="36"/>
      <c r="M135" s="176" t="s">
        <v>1</v>
      </c>
      <c r="N135" s="177" t="s">
        <v>42</v>
      </c>
      <c r="O135" s="61"/>
      <c r="P135" s="178">
        <f t="shared" si="6"/>
        <v>0</v>
      </c>
      <c r="Q135" s="178">
        <v>0</v>
      </c>
      <c r="R135" s="178">
        <f t="shared" si="7"/>
        <v>0</v>
      </c>
      <c r="S135" s="178">
        <v>0</v>
      </c>
      <c r="T135" s="179">
        <f t="shared" si="8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0" t="s">
        <v>379</v>
      </c>
      <c r="AT135" s="180" t="s">
        <v>166</v>
      </c>
      <c r="AU135" s="180" t="s">
        <v>143</v>
      </c>
      <c r="AY135" s="18" t="s">
        <v>164</v>
      </c>
      <c r="BE135" s="101">
        <f t="shared" si="9"/>
        <v>0</v>
      </c>
      <c r="BF135" s="101">
        <f t="shared" si="10"/>
        <v>0</v>
      </c>
      <c r="BG135" s="101">
        <f t="shared" si="11"/>
        <v>0</v>
      </c>
      <c r="BH135" s="101">
        <f t="shared" si="12"/>
        <v>0</v>
      </c>
      <c r="BI135" s="101">
        <f t="shared" si="13"/>
        <v>0</v>
      </c>
      <c r="BJ135" s="18" t="s">
        <v>143</v>
      </c>
      <c r="BK135" s="101">
        <f t="shared" si="14"/>
        <v>0</v>
      </c>
      <c r="BL135" s="18" t="s">
        <v>379</v>
      </c>
      <c r="BM135" s="180" t="s">
        <v>1597</v>
      </c>
    </row>
    <row r="136" spans="1:65" s="2" customFormat="1" ht="16.5" customHeight="1">
      <c r="A136" s="35"/>
      <c r="B136" s="136"/>
      <c r="C136" s="168" t="s">
        <v>170</v>
      </c>
      <c r="D136" s="168" t="s">
        <v>166</v>
      </c>
      <c r="E136" s="169" t="s">
        <v>1598</v>
      </c>
      <c r="F136" s="170" t="s">
        <v>1599</v>
      </c>
      <c r="G136" s="171" t="s">
        <v>169</v>
      </c>
      <c r="H136" s="172">
        <v>1</v>
      </c>
      <c r="I136" s="173"/>
      <c r="J136" s="174">
        <f t="shared" si="5"/>
        <v>0</v>
      </c>
      <c r="K136" s="175"/>
      <c r="L136" s="36"/>
      <c r="M136" s="176" t="s">
        <v>1</v>
      </c>
      <c r="N136" s="177" t="s">
        <v>42</v>
      </c>
      <c r="O136" s="61"/>
      <c r="P136" s="178">
        <f t="shared" si="6"/>
        <v>0</v>
      </c>
      <c r="Q136" s="178">
        <v>0</v>
      </c>
      <c r="R136" s="178">
        <f t="shared" si="7"/>
        <v>0</v>
      </c>
      <c r="S136" s="178">
        <v>0</v>
      </c>
      <c r="T136" s="179">
        <f t="shared" si="8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0" t="s">
        <v>379</v>
      </c>
      <c r="AT136" s="180" t="s">
        <v>166</v>
      </c>
      <c r="AU136" s="180" t="s">
        <v>143</v>
      </c>
      <c r="AY136" s="18" t="s">
        <v>164</v>
      </c>
      <c r="BE136" s="101">
        <f t="shared" si="9"/>
        <v>0</v>
      </c>
      <c r="BF136" s="101">
        <f t="shared" si="10"/>
        <v>0</v>
      </c>
      <c r="BG136" s="101">
        <f t="shared" si="11"/>
        <v>0</v>
      </c>
      <c r="BH136" s="101">
        <f t="shared" si="12"/>
        <v>0</v>
      </c>
      <c r="BI136" s="101">
        <f t="shared" si="13"/>
        <v>0</v>
      </c>
      <c r="BJ136" s="18" t="s">
        <v>143</v>
      </c>
      <c r="BK136" s="101">
        <f t="shared" si="14"/>
        <v>0</v>
      </c>
      <c r="BL136" s="18" t="s">
        <v>379</v>
      </c>
      <c r="BM136" s="180" t="s">
        <v>1600</v>
      </c>
    </row>
    <row r="137" spans="1:65" s="2" customFormat="1" ht="16.5" customHeight="1">
      <c r="A137" s="35"/>
      <c r="B137" s="136"/>
      <c r="C137" s="168" t="s">
        <v>183</v>
      </c>
      <c r="D137" s="168" t="s">
        <v>166</v>
      </c>
      <c r="E137" s="169" t="s">
        <v>1601</v>
      </c>
      <c r="F137" s="170" t="s">
        <v>1602</v>
      </c>
      <c r="G137" s="171" t="s">
        <v>169</v>
      </c>
      <c r="H137" s="172">
        <v>1</v>
      </c>
      <c r="I137" s="173"/>
      <c r="J137" s="174">
        <f t="shared" si="5"/>
        <v>0</v>
      </c>
      <c r="K137" s="175"/>
      <c r="L137" s="36"/>
      <c r="M137" s="176" t="s">
        <v>1</v>
      </c>
      <c r="N137" s="177" t="s">
        <v>42</v>
      </c>
      <c r="O137" s="61"/>
      <c r="P137" s="178">
        <f t="shared" si="6"/>
        <v>0</v>
      </c>
      <c r="Q137" s="178">
        <v>0</v>
      </c>
      <c r="R137" s="178">
        <f t="shared" si="7"/>
        <v>0</v>
      </c>
      <c r="S137" s="178">
        <v>0</v>
      </c>
      <c r="T137" s="179">
        <f t="shared" si="8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0" t="s">
        <v>379</v>
      </c>
      <c r="AT137" s="180" t="s">
        <v>166</v>
      </c>
      <c r="AU137" s="180" t="s">
        <v>143</v>
      </c>
      <c r="AY137" s="18" t="s">
        <v>164</v>
      </c>
      <c r="BE137" s="101">
        <f t="shared" si="9"/>
        <v>0</v>
      </c>
      <c r="BF137" s="101">
        <f t="shared" si="10"/>
        <v>0</v>
      </c>
      <c r="BG137" s="101">
        <f t="shared" si="11"/>
        <v>0</v>
      </c>
      <c r="BH137" s="101">
        <f t="shared" si="12"/>
        <v>0</v>
      </c>
      <c r="BI137" s="101">
        <f t="shared" si="13"/>
        <v>0</v>
      </c>
      <c r="BJ137" s="18" t="s">
        <v>143</v>
      </c>
      <c r="BK137" s="101">
        <f t="shared" si="14"/>
        <v>0</v>
      </c>
      <c r="BL137" s="18" t="s">
        <v>379</v>
      </c>
      <c r="BM137" s="180" t="s">
        <v>1603</v>
      </c>
    </row>
    <row r="138" spans="1:65" s="2" customFormat="1" ht="21.75" customHeight="1">
      <c r="A138" s="35"/>
      <c r="B138" s="136"/>
      <c r="C138" s="168" t="s">
        <v>188</v>
      </c>
      <c r="D138" s="168" t="s">
        <v>166</v>
      </c>
      <c r="E138" s="169" t="s">
        <v>1604</v>
      </c>
      <c r="F138" s="170" t="s">
        <v>1605</v>
      </c>
      <c r="G138" s="171" t="s">
        <v>640</v>
      </c>
      <c r="H138" s="172">
        <v>1803.1</v>
      </c>
      <c r="I138" s="173"/>
      <c r="J138" s="174">
        <f t="shared" si="5"/>
        <v>0</v>
      </c>
      <c r="K138" s="175"/>
      <c r="L138" s="36"/>
      <c r="M138" s="176" t="s">
        <v>1</v>
      </c>
      <c r="N138" s="177" t="s">
        <v>42</v>
      </c>
      <c r="O138" s="61"/>
      <c r="P138" s="178">
        <f t="shared" si="6"/>
        <v>0</v>
      </c>
      <c r="Q138" s="178">
        <v>0</v>
      </c>
      <c r="R138" s="178">
        <f t="shared" si="7"/>
        <v>0</v>
      </c>
      <c r="S138" s="178">
        <v>0</v>
      </c>
      <c r="T138" s="179">
        <f t="shared" si="8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0" t="s">
        <v>379</v>
      </c>
      <c r="AT138" s="180" t="s">
        <v>166</v>
      </c>
      <c r="AU138" s="180" t="s">
        <v>143</v>
      </c>
      <c r="AY138" s="18" t="s">
        <v>164</v>
      </c>
      <c r="BE138" s="101">
        <f t="shared" si="9"/>
        <v>0</v>
      </c>
      <c r="BF138" s="101">
        <f t="shared" si="10"/>
        <v>0</v>
      </c>
      <c r="BG138" s="101">
        <f t="shared" si="11"/>
        <v>0</v>
      </c>
      <c r="BH138" s="101">
        <f t="shared" si="12"/>
        <v>0</v>
      </c>
      <c r="BI138" s="101">
        <f t="shared" si="13"/>
        <v>0</v>
      </c>
      <c r="BJ138" s="18" t="s">
        <v>143</v>
      </c>
      <c r="BK138" s="101">
        <f t="shared" si="14"/>
        <v>0</v>
      </c>
      <c r="BL138" s="18" t="s">
        <v>379</v>
      </c>
      <c r="BM138" s="180" t="s">
        <v>1606</v>
      </c>
    </row>
    <row r="139" spans="1:65" s="2" customFormat="1" ht="16.5" customHeight="1">
      <c r="A139" s="35"/>
      <c r="B139" s="136"/>
      <c r="C139" s="205" t="s">
        <v>191</v>
      </c>
      <c r="D139" s="205" t="s">
        <v>208</v>
      </c>
      <c r="E139" s="206" t="s">
        <v>1607</v>
      </c>
      <c r="F139" s="207" t="s">
        <v>1608</v>
      </c>
      <c r="G139" s="208" t="s">
        <v>640</v>
      </c>
      <c r="H139" s="209">
        <v>1803.1</v>
      </c>
      <c r="I139" s="210"/>
      <c r="J139" s="211">
        <f t="shared" si="5"/>
        <v>0</v>
      </c>
      <c r="K139" s="212"/>
      <c r="L139" s="213"/>
      <c r="M139" s="214" t="s">
        <v>1</v>
      </c>
      <c r="N139" s="215" t="s">
        <v>42</v>
      </c>
      <c r="O139" s="61"/>
      <c r="P139" s="178">
        <f t="shared" si="6"/>
        <v>0</v>
      </c>
      <c r="Q139" s="178">
        <v>0</v>
      </c>
      <c r="R139" s="178">
        <f t="shared" si="7"/>
        <v>0</v>
      </c>
      <c r="S139" s="178">
        <v>0</v>
      </c>
      <c r="T139" s="179">
        <f t="shared" si="8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0" t="s">
        <v>679</v>
      </c>
      <c r="AT139" s="180" t="s">
        <v>208</v>
      </c>
      <c r="AU139" s="180" t="s">
        <v>143</v>
      </c>
      <c r="AY139" s="18" t="s">
        <v>164</v>
      </c>
      <c r="BE139" s="101">
        <f t="shared" si="9"/>
        <v>0</v>
      </c>
      <c r="BF139" s="101">
        <f t="shared" si="10"/>
        <v>0</v>
      </c>
      <c r="BG139" s="101">
        <f t="shared" si="11"/>
        <v>0</v>
      </c>
      <c r="BH139" s="101">
        <f t="shared" si="12"/>
        <v>0</v>
      </c>
      <c r="BI139" s="101">
        <f t="shared" si="13"/>
        <v>0</v>
      </c>
      <c r="BJ139" s="18" t="s">
        <v>143</v>
      </c>
      <c r="BK139" s="101">
        <f t="shared" si="14"/>
        <v>0</v>
      </c>
      <c r="BL139" s="18" t="s">
        <v>679</v>
      </c>
      <c r="BM139" s="180" t="s">
        <v>1609</v>
      </c>
    </row>
    <row r="140" spans="1:65" s="2" customFormat="1" ht="21.75" customHeight="1">
      <c r="A140" s="35"/>
      <c r="B140" s="136"/>
      <c r="C140" s="168" t="s">
        <v>195</v>
      </c>
      <c r="D140" s="168" t="s">
        <v>166</v>
      </c>
      <c r="E140" s="169" t="s">
        <v>1610</v>
      </c>
      <c r="F140" s="170" t="s">
        <v>1611</v>
      </c>
      <c r="G140" s="171" t="s">
        <v>169</v>
      </c>
      <c r="H140" s="172">
        <v>28</v>
      </c>
      <c r="I140" s="173"/>
      <c r="J140" s="174">
        <f t="shared" si="5"/>
        <v>0</v>
      </c>
      <c r="K140" s="175"/>
      <c r="L140" s="36"/>
      <c r="M140" s="176" t="s">
        <v>1</v>
      </c>
      <c r="N140" s="177" t="s">
        <v>42</v>
      </c>
      <c r="O140" s="61"/>
      <c r="P140" s="178">
        <f t="shared" si="6"/>
        <v>0</v>
      </c>
      <c r="Q140" s="178">
        <v>0</v>
      </c>
      <c r="R140" s="178">
        <f t="shared" si="7"/>
        <v>0</v>
      </c>
      <c r="S140" s="178">
        <v>0</v>
      </c>
      <c r="T140" s="179">
        <f t="shared" si="8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0" t="s">
        <v>379</v>
      </c>
      <c r="AT140" s="180" t="s">
        <v>166</v>
      </c>
      <c r="AU140" s="180" t="s">
        <v>143</v>
      </c>
      <c r="AY140" s="18" t="s">
        <v>164</v>
      </c>
      <c r="BE140" s="101">
        <f t="shared" si="9"/>
        <v>0</v>
      </c>
      <c r="BF140" s="101">
        <f t="shared" si="10"/>
        <v>0</v>
      </c>
      <c r="BG140" s="101">
        <f t="shared" si="11"/>
        <v>0</v>
      </c>
      <c r="BH140" s="101">
        <f t="shared" si="12"/>
        <v>0</v>
      </c>
      <c r="BI140" s="101">
        <f t="shared" si="13"/>
        <v>0</v>
      </c>
      <c r="BJ140" s="18" t="s">
        <v>143</v>
      </c>
      <c r="BK140" s="101">
        <f t="shared" si="14"/>
        <v>0</v>
      </c>
      <c r="BL140" s="18" t="s">
        <v>379</v>
      </c>
      <c r="BM140" s="180" t="s">
        <v>1612</v>
      </c>
    </row>
    <row r="141" spans="1:65" s="2" customFormat="1" ht="16.5" customHeight="1">
      <c r="A141" s="35"/>
      <c r="B141" s="136"/>
      <c r="C141" s="205" t="s">
        <v>199</v>
      </c>
      <c r="D141" s="205" t="s">
        <v>208</v>
      </c>
      <c r="E141" s="206" t="s">
        <v>1613</v>
      </c>
      <c r="F141" s="207" t="s">
        <v>1614</v>
      </c>
      <c r="G141" s="208" t="s">
        <v>169</v>
      </c>
      <c r="H141" s="209">
        <v>28</v>
      </c>
      <c r="I141" s="210"/>
      <c r="J141" s="211">
        <f t="shared" si="5"/>
        <v>0</v>
      </c>
      <c r="K141" s="212"/>
      <c r="L141" s="213"/>
      <c r="M141" s="214" t="s">
        <v>1</v>
      </c>
      <c r="N141" s="215" t="s">
        <v>42</v>
      </c>
      <c r="O141" s="61"/>
      <c r="P141" s="178">
        <f t="shared" si="6"/>
        <v>0</v>
      </c>
      <c r="Q141" s="178">
        <v>0</v>
      </c>
      <c r="R141" s="178">
        <f t="shared" si="7"/>
        <v>0</v>
      </c>
      <c r="S141" s="178">
        <v>0</v>
      </c>
      <c r="T141" s="179">
        <f t="shared" si="8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0" t="s">
        <v>1615</v>
      </c>
      <c r="AT141" s="180" t="s">
        <v>208</v>
      </c>
      <c r="AU141" s="180" t="s">
        <v>143</v>
      </c>
      <c r="AY141" s="18" t="s">
        <v>164</v>
      </c>
      <c r="BE141" s="101">
        <f t="shared" si="9"/>
        <v>0</v>
      </c>
      <c r="BF141" s="101">
        <f t="shared" si="10"/>
        <v>0</v>
      </c>
      <c r="BG141" s="101">
        <f t="shared" si="11"/>
        <v>0</v>
      </c>
      <c r="BH141" s="101">
        <f t="shared" si="12"/>
        <v>0</v>
      </c>
      <c r="BI141" s="101">
        <f t="shared" si="13"/>
        <v>0</v>
      </c>
      <c r="BJ141" s="18" t="s">
        <v>143</v>
      </c>
      <c r="BK141" s="101">
        <f t="shared" si="14"/>
        <v>0</v>
      </c>
      <c r="BL141" s="18" t="s">
        <v>379</v>
      </c>
      <c r="BM141" s="180" t="s">
        <v>1616</v>
      </c>
    </row>
    <row r="142" spans="1:65" s="2" customFormat="1" ht="21.75" customHeight="1">
      <c r="A142" s="35"/>
      <c r="B142" s="136"/>
      <c r="C142" s="168" t="s">
        <v>207</v>
      </c>
      <c r="D142" s="168" t="s">
        <v>166</v>
      </c>
      <c r="E142" s="169" t="s">
        <v>1617</v>
      </c>
      <c r="F142" s="170" t="s">
        <v>1618</v>
      </c>
      <c r="G142" s="171" t="s">
        <v>169</v>
      </c>
      <c r="H142" s="172">
        <v>32</v>
      </c>
      <c r="I142" s="173"/>
      <c r="J142" s="174">
        <f t="shared" si="5"/>
        <v>0</v>
      </c>
      <c r="K142" s="175"/>
      <c r="L142" s="36"/>
      <c r="M142" s="176" t="s">
        <v>1</v>
      </c>
      <c r="N142" s="177" t="s">
        <v>42</v>
      </c>
      <c r="O142" s="61"/>
      <c r="P142" s="178">
        <f t="shared" si="6"/>
        <v>0</v>
      </c>
      <c r="Q142" s="178">
        <v>0</v>
      </c>
      <c r="R142" s="178">
        <f t="shared" si="7"/>
        <v>0</v>
      </c>
      <c r="S142" s="178">
        <v>0</v>
      </c>
      <c r="T142" s="179">
        <f t="shared" si="8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0" t="s">
        <v>379</v>
      </c>
      <c r="AT142" s="180" t="s">
        <v>166</v>
      </c>
      <c r="AU142" s="180" t="s">
        <v>143</v>
      </c>
      <c r="AY142" s="18" t="s">
        <v>164</v>
      </c>
      <c r="BE142" s="101">
        <f t="shared" si="9"/>
        <v>0</v>
      </c>
      <c r="BF142" s="101">
        <f t="shared" si="10"/>
        <v>0</v>
      </c>
      <c r="BG142" s="101">
        <f t="shared" si="11"/>
        <v>0</v>
      </c>
      <c r="BH142" s="101">
        <f t="shared" si="12"/>
        <v>0</v>
      </c>
      <c r="BI142" s="101">
        <f t="shared" si="13"/>
        <v>0</v>
      </c>
      <c r="BJ142" s="18" t="s">
        <v>143</v>
      </c>
      <c r="BK142" s="101">
        <f t="shared" si="14"/>
        <v>0</v>
      </c>
      <c r="BL142" s="18" t="s">
        <v>379</v>
      </c>
      <c r="BM142" s="180" t="s">
        <v>1619</v>
      </c>
    </row>
    <row r="143" spans="1:65" s="2" customFormat="1" ht="16.5" customHeight="1">
      <c r="A143" s="35"/>
      <c r="B143" s="136"/>
      <c r="C143" s="205" t="s">
        <v>215</v>
      </c>
      <c r="D143" s="205" t="s">
        <v>208</v>
      </c>
      <c r="E143" s="206" t="s">
        <v>1620</v>
      </c>
      <c r="F143" s="207" t="s">
        <v>1621</v>
      </c>
      <c r="G143" s="208" t="s">
        <v>169</v>
      </c>
      <c r="H143" s="209">
        <v>32</v>
      </c>
      <c r="I143" s="210"/>
      <c r="J143" s="211">
        <f t="shared" si="5"/>
        <v>0</v>
      </c>
      <c r="K143" s="212"/>
      <c r="L143" s="213"/>
      <c r="M143" s="214" t="s">
        <v>1</v>
      </c>
      <c r="N143" s="215" t="s">
        <v>42</v>
      </c>
      <c r="O143" s="61"/>
      <c r="P143" s="178">
        <f t="shared" si="6"/>
        <v>0</v>
      </c>
      <c r="Q143" s="178">
        <v>1.4E-3</v>
      </c>
      <c r="R143" s="178">
        <f t="shared" si="7"/>
        <v>4.48E-2</v>
      </c>
      <c r="S143" s="178">
        <v>0</v>
      </c>
      <c r="T143" s="179">
        <f t="shared" si="8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0" t="s">
        <v>679</v>
      </c>
      <c r="AT143" s="180" t="s">
        <v>208</v>
      </c>
      <c r="AU143" s="180" t="s">
        <v>143</v>
      </c>
      <c r="AY143" s="18" t="s">
        <v>164</v>
      </c>
      <c r="BE143" s="101">
        <f t="shared" si="9"/>
        <v>0</v>
      </c>
      <c r="BF143" s="101">
        <f t="shared" si="10"/>
        <v>0</v>
      </c>
      <c r="BG143" s="101">
        <f t="shared" si="11"/>
        <v>0</v>
      </c>
      <c r="BH143" s="101">
        <f t="shared" si="12"/>
        <v>0</v>
      </c>
      <c r="BI143" s="101">
        <f t="shared" si="13"/>
        <v>0</v>
      </c>
      <c r="BJ143" s="18" t="s">
        <v>143</v>
      </c>
      <c r="BK143" s="101">
        <f t="shared" si="14"/>
        <v>0</v>
      </c>
      <c r="BL143" s="18" t="s">
        <v>679</v>
      </c>
      <c r="BM143" s="180" t="s">
        <v>1622</v>
      </c>
    </row>
    <row r="144" spans="1:65" s="2" customFormat="1" ht="21.75" customHeight="1">
      <c r="A144" s="35"/>
      <c r="B144" s="136"/>
      <c r="C144" s="168" t="s">
        <v>219</v>
      </c>
      <c r="D144" s="168" t="s">
        <v>166</v>
      </c>
      <c r="E144" s="169" t="s">
        <v>1623</v>
      </c>
      <c r="F144" s="170" t="s">
        <v>1624</v>
      </c>
      <c r="G144" s="171" t="s">
        <v>169</v>
      </c>
      <c r="H144" s="172">
        <v>8</v>
      </c>
      <c r="I144" s="173"/>
      <c r="J144" s="174">
        <f t="shared" si="5"/>
        <v>0</v>
      </c>
      <c r="K144" s="175"/>
      <c r="L144" s="36"/>
      <c r="M144" s="176" t="s">
        <v>1</v>
      </c>
      <c r="N144" s="177" t="s">
        <v>42</v>
      </c>
      <c r="O144" s="61"/>
      <c r="P144" s="178">
        <f t="shared" si="6"/>
        <v>0</v>
      </c>
      <c r="Q144" s="178">
        <v>0</v>
      </c>
      <c r="R144" s="178">
        <f t="shared" si="7"/>
        <v>0</v>
      </c>
      <c r="S144" s="178">
        <v>0</v>
      </c>
      <c r="T144" s="179">
        <f t="shared" si="8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0" t="s">
        <v>379</v>
      </c>
      <c r="AT144" s="180" t="s">
        <v>166</v>
      </c>
      <c r="AU144" s="180" t="s">
        <v>143</v>
      </c>
      <c r="AY144" s="18" t="s">
        <v>164</v>
      </c>
      <c r="BE144" s="101">
        <f t="shared" si="9"/>
        <v>0</v>
      </c>
      <c r="BF144" s="101">
        <f t="shared" si="10"/>
        <v>0</v>
      </c>
      <c r="BG144" s="101">
        <f t="shared" si="11"/>
        <v>0</v>
      </c>
      <c r="BH144" s="101">
        <f t="shared" si="12"/>
        <v>0</v>
      </c>
      <c r="BI144" s="101">
        <f t="shared" si="13"/>
        <v>0</v>
      </c>
      <c r="BJ144" s="18" t="s">
        <v>143</v>
      </c>
      <c r="BK144" s="101">
        <f t="shared" si="14"/>
        <v>0</v>
      </c>
      <c r="BL144" s="18" t="s">
        <v>379</v>
      </c>
      <c r="BM144" s="180" t="s">
        <v>1625</v>
      </c>
    </row>
    <row r="145" spans="1:65" s="2" customFormat="1" ht="16.5" customHeight="1">
      <c r="A145" s="35"/>
      <c r="B145" s="136"/>
      <c r="C145" s="205" t="s">
        <v>223</v>
      </c>
      <c r="D145" s="205" t="s">
        <v>208</v>
      </c>
      <c r="E145" s="206" t="s">
        <v>1626</v>
      </c>
      <c r="F145" s="207" t="s">
        <v>1627</v>
      </c>
      <c r="G145" s="208" t="s">
        <v>169</v>
      </c>
      <c r="H145" s="209">
        <v>8</v>
      </c>
      <c r="I145" s="210"/>
      <c r="J145" s="211">
        <f t="shared" si="5"/>
        <v>0</v>
      </c>
      <c r="K145" s="212"/>
      <c r="L145" s="213"/>
      <c r="M145" s="214" t="s">
        <v>1</v>
      </c>
      <c r="N145" s="215" t="s">
        <v>42</v>
      </c>
      <c r="O145" s="61"/>
      <c r="P145" s="178">
        <f t="shared" si="6"/>
        <v>0</v>
      </c>
      <c r="Q145" s="178">
        <v>1.0800000000000001E-2</v>
      </c>
      <c r="R145" s="178">
        <f t="shared" si="7"/>
        <v>8.6400000000000005E-2</v>
      </c>
      <c r="S145" s="178">
        <v>0</v>
      </c>
      <c r="T145" s="179">
        <f t="shared" si="8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0" t="s">
        <v>679</v>
      </c>
      <c r="AT145" s="180" t="s">
        <v>208</v>
      </c>
      <c r="AU145" s="180" t="s">
        <v>143</v>
      </c>
      <c r="AY145" s="18" t="s">
        <v>164</v>
      </c>
      <c r="BE145" s="101">
        <f t="shared" si="9"/>
        <v>0</v>
      </c>
      <c r="BF145" s="101">
        <f t="shared" si="10"/>
        <v>0</v>
      </c>
      <c r="BG145" s="101">
        <f t="shared" si="11"/>
        <v>0</v>
      </c>
      <c r="BH145" s="101">
        <f t="shared" si="12"/>
        <v>0</v>
      </c>
      <c r="BI145" s="101">
        <f t="shared" si="13"/>
        <v>0</v>
      </c>
      <c r="BJ145" s="18" t="s">
        <v>143</v>
      </c>
      <c r="BK145" s="101">
        <f t="shared" si="14"/>
        <v>0</v>
      </c>
      <c r="BL145" s="18" t="s">
        <v>679</v>
      </c>
      <c r="BM145" s="180" t="s">
        <v>1628</v>
      </c>
    </row>
    <row r="146" spans="1:65" s="2" customFormat="1" ht="21.75" customHeight="1">
      <c r="A146" s="35"/>
      <c r="B146" s="136"/>
      <c r="C146" s="168" t="s">
        <v>227</v>
      </c>
      <c r="D146" s="168" t="s">
        <v>166</v>
      </c>
      <c r="E146" s="169" t="s">
        <v>1629</v>
      </c>
      <c r="F146" s="170" t="s">
        <v>1630</v>
      </c>
      <c r="G146" s="171" t="s">
        <v>169</v>
      </c>
      <c r="H146" s="172">
        <v>20</v>
      </c>
      <c r="I146" s="173"/>
      <c r="J146" s="174">
        <f t="shared" si="5"/>
        <v>0</v>
      </c>
      <c r="K146" s="175"/>
      <c r="L146" s="36"/>
      <c r="M146" s="176" t="s">
        <v>1</v>
      </c>
      <c r="N146" s="177" t="s">
        <v>42</v>
      </c>
      <c r="O146" s="61"/>
      <c r="P146" s="178">
        <f t="shared" si="6"/>
        <v>0</v>
      </c>
      <c r="Q146" s="178">
        <v>0</v>
      </c>
      <c r="R146" s="178">
        <f t="shared" si="7"/>
        <v>0</v>
      </c>
      <c r="S146" s="178">
        <v>0</v>
      </c>
      <c r="T146" s="179">
        <f t="shared" si="8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0" t="s">
        <v>379</v>
      </c>
      <c r="AT146" s="180" t="s">
        <v>166</v>
      </c>
      <c r="AU146" s="180" t="s">
        <v>143</v>
      </c>
      <c r="AY146" s="18" t="s">
        <v>164</v>
      </c>
      <c r="BE146" s="101">
        <f t="shared" si="9"/>
        <v>0</v>
      </c>
      <c r="BF146" s="101">
        <f t="shared" si="10"/>
        <v>0</v>
      </c>
      <c r="BG146" s="101">
        <f t="shared" si="11"/>
        <v>0</v>
      </c>
      <c r="BH146" s="101">
        <f t="shared" si="12"/>
        <v>0</v>
      </c>
      <c r="BI146" s="101">
        <f t="shared" si="13"/>
        <v>0</v>
      </c>
      <c r="BJ146" s="18" t="s">
        <v>143</v>
      </c>
      <c r="BK146" s="101">
        <f t="shared" si="14"/>
        <v>0</v>
      </c>
      <c r="BL146" s="18" t="s">
        <v>379</v>
      </c>
      <c r="BM146" s="180" t="s">
        <v>1631</v>
      </c>
    </row>
    <row r="147" spans="1:65" s="2" customFormat="1" ht="16.5" customHeight="1">
      <c r="A147" s="35"/>
      <c r="B147" s="136"/>
      <c r="C147" s="205" t="s">
        <v>230</v>
      </c>
      <c r="D147" s="205" t="s">
        <v>208</v>
      </c>
      <c r="E147" s="206" t="s">
        <v>1632</v>
      </c>
      <c r="F147" s="207" t="s">
        <v>1633</v>
      </c>
      <c r="G147" s="208" t="s">
        <v>169</v>
      </c>
      <c r="H147" s="209">
        <v>20</v>
      </c>
      <c r="I147" s="210"/>
      <c r="J147" s="211">
        <f t="shared" si="5"/>
        <v>0</v>
      </c>
      <c r="K147" s="212"/>
      <c r="L147" s="213"/>
      <c r="M147" s="214" t="s">
        <v>1</v>
      </c>
      <c r="N147" s="215" t="s">
        <v>42</v>
      </c>
      <c r="O147" s="61"/>
      <c r="P147" s="178">
        <f t="shared" si="6"/>
        <v>0</v>
      </c>
      <c r="Q147" s="178">
        <v>1.2999999999999999E-2</v>
      </c>
      <c r="R147" s="178">
        <f t="shared" si="7"/>
        <v>0.26</v>
      </c>
      <c r="S147" s="178">
        <v>0</v>
      </c>
      <c r="T147" s="179">
        <f t="shared" si="8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0" t="s">
        <v>679</v>
      </c>
      <c r="AT147" s="180" t="s">
        <v>208</v>
      </c>
      <c r="AU147" s="180" t="s">
        <v>143</v>
      </c>
      <c r="AY147" s="18" t="s">
        <v>164</v>
      </c>
      <c r="BE147" s="101">
        <f t="shared" si="9"/>
        <v>0</v>
      </c>
      <c r="BF147" s="101">
        <f t="shared" si="10"/>
        <v>0</v>
      </c>
      <c r="BG147" s="101">
        <f t="shared" si="11"/>
        <v>0</v>
      </c>
      <c r="BH147" s="101">
        <f t="shared" si="12"/>
        <v>0</v>
      </c>
      <c r="BI147" s="101">
        <f t="shared" si="13"/>
        <v>0</v>
      </c>
      <c r="BJ147" s="18" t="s">
        <v>143</v>
      </c>
      <c r="BK147" s="101">
        <f t="shared" si="14"/>
        <v>0</v>
      </c>
      <c r="BL147" s="18" t="s">
        <v>679</v>
      </c>
      <c r="BM147" s="180" t="s">
        <v>1634</v>
      </c>
    </row>
    <row r="148" spans="1:65" s="2" customFormat="1" ht="21.75" customHeight="1">
      <c r="A148" s="35"/>
      <c r="B148" s="136"/>
      <c r="C148" s="168" t="s">
        <v>234</v>
      </c>
      <c r="D148" s="168" t="s">
        <v>166</v>
      </c>
      <c r="E148" s="169" t="s">
        <v>1635</v>
      </c>
      <c r="F148" s="170" t="s">
        <v>1636</v>
      </c>
      <c r="G148" s="171" t="s">
        <v>169</v>
      </c>
      <c r="H148" s="172">
        <v>14</v>
      </c>
      <c r="I148" s="173"/>
      <c r="J148" s="174">
        <f t="shared" si="5"/>
        <v>0</v>
      </c>
      <c r="K148" s="175"/>
      <c r="L148" s="36"/>
      <c r="M148" s="176" t="s">
        <v>1</v>
      </c>
      <c r="N148" s="177" t="s">
        <v>42</v>
      </c>
      <c r="O148" s="61"/>
      <c r="P148" s="178">
        <f t="shared" si="6"/>
        <v>0</v>
      </c>
      <c r="Q148" s="178">
        <v>0</v>
      </c>
      <c r="R148" s="178">
        <f t="shared" si="7"/>
        <v>0</v>
      </c>
      <c r="S148" s="178">
        <v>0</v>
      </c>
      <c r="T148" s="179">
        <f t="shared" si="8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0" t="s">
        <v>379</v>
      </c>
      <c r="AT148" s="180" t="s">
        <v>166</v>
      </c>
      <c r="AU148" s="180" t="s">
        <v>143</v>
      </c>
      <c r="AY148" s="18" t="s">
        <v>164</v>
      </c>
      <c r="BE148" s="101">
        <f t="shared" si="9"/>
        <v>0</v>
      </c>
      <c r="BF148" s="101">
        <f t="shared" si="10"/>
        <v>0</v>
      </c>
      <c r="BG148" s="101">
        <f t="shared" si="11"/>
        <v>0</v>
      </c>
      <c r="BH148" s="101">
        <f t="shared" si="12"/>
        <v>0</v>
      </c>
      <c r="BI148" s="101">
        <f t="shared" si="13"/>
        <v>0</v>
      </c>
      <c r="BJ148" s="18" t="s">
        <v>143</v>
      </c>
      <c r="BK148" s="101">
        <f t="shared" si="14"/>
        <v>0</v>
      </c>
      <c r="BL148" s="18" t="s">
        <v>379</v>
      </c>
      <c r="BM148" s="180" t="s">
        <v>1637</v>
      </c>
    </row>
    <row r="149" spans="1:65" s="2" customFormat="1" ht="16.5" customHeight="1">
      <c r="A149" s="35"/>
      <c r="B149" s="136"/>
      <c r="C149" s="205" t="s">
        <v>237</v>
      </c>
      <c r="D149" s="205" t="s">
        <v>208</v>
      </c>
      <c r="E149" s="206" t="s">
        <v>1638</v>
      </c>
      <c r="F149" s="207" t="s">
        <v>1639</v>
      </c>
      <c r="G149" s="208" t="s">
        <v>169</v>
      </c>
      <c r="H149" s="209">
        <v>14</v>
      </c>
      <c r="I149" s="210"/>
      <c r="J149" s="211">
        <f t="shared" si="5"/>
        <v>0</v>
      </c>
      <c r="K149" s="212"/>
      <c r="L149" s="213"/>
      <c r="M149" s="214" t="s">
        <v>1</v>
      </c>
      <c r="N149" s="215" t="s">
        <v>42</v>
      </c>
      <c r="O149" s="61"/>
      <c r="P149" s="178">
        <f t="shared" si="6"/>
        <v>0</v>
      </c>
      <c r="Q149" s="178">
        <v>6.2E-2</v>
      </c>
      <c r="R149" s="178">
        <f t="shared" si="7"/>
        <v>0.86799999999999999</v>
      </c>
      <c r="S149" s="178">
        <v>0</v>
      </c>
      <c r="T149" s="179">
        <f t="shared" si="8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0" t="s">
        <v>679</v>
      </c>
      <c r="AT149" s="180" t="s">
        <v>208</v>
      </c>
      <c r="AU149" s="180" t="s">
        <v>143</v>
      </c>
      <c r="AY149" s="18" t="s">
        <v>164</v>
      </c>
      <c r="BE149" s="101">
        <f t="shared" si="9"/>
        <v>0</v>
      </c>
      <c r="BF149" s="101">
        <f t="shared" si="10"/>
        <v>0</v>
      </c>
      <c r="BG149" s="101">
        <f t="shared" si="11"/>
        <v>0</v>
      </c>
      <c r="BH149" s="101">
        <f t="shared" si="12"/>
        <v>0</v>
      </c>
      <c r="BI149" s="101">
        <f t="shared" si="13"/>
        <v>0</v>
      </c>
      <c r="BJ149" s="18" t="s">
        <v>143</v>
      </c>
      <c r="BK149" s="101">
        <f t="shared" si="14"/>
        <v>0</v>
      </c>
      <c r="BL149" s="18" t="s">
        <v>679</v>
      </c>
      <c r="BM149" s="180" t="s">
        <v>1640</v>
      </c>
    </row>
    <row r="150" spans="1:65" s="2" customFormat="1" ht="16.5" customHeight="1">
      <c r="A150" s="35"/>
      <c r="B150" s="136"/>
      <c r="C150" s="168" t="s">
        <v>240</v>
      </c>
      <c r="D150" s="168" t="s">
        <v>166</v>
      </c>
      <c r="E150" s="169" t="s">
        <v>1641</v>
      </c>
      <c r="F150" s="170" t="s">
        <v>1642</v>
      </c>
      <c r="G150" s="171" t="s">
        <v>169</v>
      </c>
      <c r="H150" s="172">
        <v>14</v>
      </c>
      <c r="I150" s="173"/>
      <c r="J150" s="174">
        <f t="shared" si="5"/>
        <v>0</v>
      </c>
      <c r="K150" s="175"/>
      <c r="L150" s="36"/>
      <c r="M150" s="176" t="s">
        <v>1</v>
      </c>
      <c r="N150" s="177" t="s">
        <v>42</v>
      </c>
      <c r="O150" s="61"/>
      <c r="P150" s="178">
        <f t="shared" si="6"/>
        <v>0</v>
      </c>
      <c r="Q150" s="178">
        <v>0</v>
      </c>
      <c r="R150" s="178">
        <f t="shared" si="7"/>
        <v>0</v>
      </c>
      <c r="S150" s="178">
        <v>0</v>
      </c>
      <c r="T150" s="179">
        <f t="shared" si="8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0" t="s">
        <v>379</v>
      </c>
      <c r="AT150" s="180" t="s">
        <v>166</v>
      </c>
      <c r="AU150" s="180" t="s">
        <v>143</v>
      </c>
      <c r="AY150" s="18" t="s">
        <v>164</v>
      </c>
      <c r="BE150" s="101">
        <f t="shared" si="9"/>
        <v>0</v>
      </c>
      <c r="BF150" s="101">
        <f t="shared" si="10"/>
        <v>0</v>
      </c>
      <c r="BG150" s="101">
        <f t="shared" si="11"/>
        <v>0</v>
      </c>
      <c r="BH150" s="101">
        <f t="shared" si="12"/>
        <v>0</v>
      </c>
      <c r="BI150" s="101">
        <f t="shared" si="13"/>
        <v>0</v>
      </c>
      <c r="BJ150" s="18" t="s">
        <v>143</v>
      </c>
      <c r="BK150" s="101">
        <f t="shared" si="14"/>
        <v>0</v>
      </c>
      <c r="BL150" s="18" t="s">
        <v>379</v>
      </c>
      <c r="BM150" s="180" t="s">
        <v>1643</v>
      </c>
    </row>
    <row r="151" spans="1:65" s="2" customFormat="1" ht="21.75" customHeight="1">
      <c r="A151" s="35"/>
      <c r="B151" s="136"/>
      <c r="C151" s="205" t="s">
        <v>243</v>
      </c>
      <c r="D151" s="205" t="s">
        <v>208</v>
      </c>
      <c r="E151" s="206" t="s">
        <v>1644</v>
      </c>
      <c r="F151" s="207" t="s">
        <v>1645</v>
      </c>
      <c r="G151" s="208" t="s">
        <v>169</v>
      </c>
      <c r="H151" s="209">
        <v>14</v>
      </c>
      <c r="I151" s="210"/>
      <c r="J151" s="211">
        <f t="shared" si="5"/>
        <v>0</v>
      </c>
      <c r="K151" s="212"/>
      <c r="L151" s="213"/>
      <c r="M151" s="214" t="s">
        <v>1</v>
      </c>
      <c r="N151" s="215" t="s">
        <v>42</v>
      </c>
      <c r="O151" s="61"/>
      <c r="P151" s="178">
        <f t="shared" si="6"/>
        <v>0</v>
      </c>
      <c r="Q151" s="178">
        <v>9.4599999999999997E-3</v>
      </c>
      <c r="R151" s="178">
        <f t="shared" si="7"/>
        <v>0.13244</v>
      </c>
      <c r="S151" s="178">
        <v>0</v>
      </c>
      <c r="T151" s="179">
        <f t="shared" si="8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0" t="s">
        <v>679</v>
      </c>
      <c r="AT151" s="180" t="s">
        <v>208</v>
      </c>
      <c r="AU151" s="180" t="s">
        <v>143</v>
      </c>
      <c r="AY151" s="18" t="s">
        <v>164</v>
      </c>
      <c r="BE151" s="101">
        <f t="shared" si="9"/>
        <v>0</v>
      </c>
      <c r="BF151" s="101">
        <f t="shared" si="10"/>
        <v>0</v>
      </c>
      <c r="BG151" s="101">
        <f t="shared" si="11"/>
        <v>0</v>
      </c>
      <c r="BH151" s="101">
        <f t="shared" si="12"/>
        <v>0</v>
      </c>
      <c r="BI151" s="101">
        <f t="shared" si="13"/>
        <v>0</v>
      </c>
      <c r="BJ151" s="18" t="s">
        <v>143</v>
      </c>
      <c r="BK151" s="101">
        <f t="shared" si="14"/>
        <v>0</v>
      </c>
      <c r="BL151" s="18" t="s">
        <v>679</v>
      </c>
      <c r="BM151" s="180" t="s">
        <v>1646</v>
      </c>
    </row>
    <row r="152" spans="1:65" s="2" customFormat="1" ht="16.5" customHeight="1">
      <c r="A152" s="35"/>
      <c r="B152" s="136"/>
      <c r="C152" s="168" t="s">
        <v>7</v>
      </c>
      <c r="D152" s="168" t="s">
        <v>166</v>
      </c>
      <c r="E152" s="169" t="s">
        <v>1647</v>
      </c>
      <c r="F152" s="170" t="s">
        <v>1648</v>
      </c>
      <c r="G152" s="171" t="s">
        <v>169</v>
      </c>
      <c r="H152" s="172">
        <v>42</v>
      </c>
      <c r="I152" s="173"/>
      <c r="J152" s="174">
        <f t="shared" si="5"/>
        <v>0</v>
      </c>
      <c r="K152" s="175"/>
      <c r="L152" s="36"/>
      <c r="M152" s="176" t="s">
        <v>1</v>
      </c>
      <c r="N152" s="177" t="s">
        <v>42</v>
      </c>
      <c r="O152" s="61"/>
      <c r="P152" s="178">
        <f t="shared" si="6"/>
        <v>0</v>
      </c>
      <c r="Q152" s="178">
        <v>0</v>
      </c>
      <c r="R152" s="178">
        <f t="shared" si="7"/>
        <v>0</v>
      </c>
      <c r="S152" s="178">
        <v>0</v>
      </c>
      <c r="T152" s="179">
        <f t="shared" si="8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0" t="s">
        <v>379</v>
      </c>
      <c r="AT152" s="180" t="s">
        <v>166</v>
      </c>
      <c r="AU152" s="180" t="s">
        <v>143</v>
      </c>
      <c r="AY152" s="18" t="s">
        <v>164</v>
      </c>
      <c r="BE152" s="101">
        <f t="shared" si="9"/>
        <v>0</v>
      </c>
      <c r="BF152" s="101">
        <f t="shared" si="10"/>
        <v>0</v>
      </c>
      <c r="BG152" s="101">
        <f t="shared" si="11"/>
        <v>0</v>
      </c>
      <c r="BH152" s="101">
        <f t="shared" si="12"/>
        <v>0</v>
      </c>
      <c r="BI152" s="101">
        <f t="shared" si="13"/>
        <v>0</v>
      </c>
      <c r="BJ152" s="18" t="s">
        <v>143</v>
      </c>
      <c r="BK152" s="101">
        <f t="shared" si="14"/>
        <v>0</v>
      </c>
      <c r="BL152" s="18" t="s">
        <v>379</v>
      </c>
      <c r="BM152" s="180" t="s">
        <v>1649</v>
      </c>
    </row>
    <row r="153" spans="1:65" s="2" customFormat="1" ht="21.75" customHeight="1">
      <c r="A153" s="35"/>
      <c r="B153" s="136"/>
      <c r="C153" s="168" t="s">
        <v>256</v>
      </c>
      <c r="D153" s="168" t="s">
        <v>166</v>
      </c>
      <c r="E153" s="169" t="s">
        <v>1650</v>
      </c>
      <c r="F153" s="170" t="s">
        <v>1651</v>
      </c>
      <c r="G153" s="171" t="s">
        <v>640</v>
      </c>
      <c r="H153" s="172">
        <v>1181.7</v>
      </c>
      <c r="I153" s="173"/>
      <c r="J153" s="174">
        <f t="shared" si="5"/>
        <v>0</v>
      </c>
      <c r="K153" s="175"/>
      <c r="L153" s="36"/>
      <c r="M153" s="176" t="s">
        <v>1</v>
      </c>
      <c r="N153" s="177" t="s">
        <v>42</v>
      </c>
      <c r="O153" s="61"/>
      <c r="P153" s="178">
        <f t="shared" si="6"/>
        <v>0</v>
      </c>
      <c r="Q153" s="178">
        <v>0</v>
      </c>
      <c r="R153" s="178">
        <f t="shared" si="7"/>
        <v>0</v>
      </c>
      <c r="S153" s="178">
        <v>0</v>
      </c>
      <c r="T153" s="179">
        <f t="shared" si="8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379</v>
      </c>
      <c r="AT153" s="180" t="s">
        <v>166</v>
      </c>
      <c r="AU153" s="180" t="s">
        <v>143</v>
      </c>
      <c r="AY153" s="18" t="s">
        <v>164</v>
      </c>
      <c r="BE153" s="101">
        <f t="shared" si="9"/>
        <v>0</v>
      </c>
      <c r="BF153" s="101">
        <f t="shared" si="10"/>
        <v>0</v>
      </c>
      <c r="BG153" s="101">
        <f t="shared" si="11"/>
        <v>0</v>
      </c>
      <c r="BH153" s="101">
        <f t="shared" si="12"/>
        <v>0</v>
      </c>
      <c r="BI153" s="101">
        <f t="shared" si="13"/>
        <v>0</v>
      </c>
      <c r="BJ153" s="18" t="s">
        <v>143</v>
      </c>
      <c r="BK153" s="101">
        <f t="shared" si="14"/>
        <v>0</v>
      </c>
      <c r="BL153" s="18" t="s">
        <v>379</v>
      </c>
      <c r="BM153" s="180" t="s">
        <v>1652</v>
      </c>
    </row>
    <row r="154" spans="1:65" s="2" customFormat="1" ht="16.5" customHeight="1">
      <c r="A154" s="35"/>
      <c r="B154" s="136"/>
      <c r="C154" s="205" t="s">
        <v>251</v>
      </c>
      <c r="D154" s="205" t="s">
        <v>208</v>
      </c>
      <c r="E154" s="206" t="s">
        <v>1653</v>
      </c>
      <c r="F154" s="207" t="s">
        <v>1654</v>
      </c>
      <c r="G154" s="208" t="s">
        <v>1655</v>
      </c>
      <c r="H154" s="209">
        <v>1181.7</v>
      </c>
      <c r="I154" s="210"/>
      <c r="J154" s="211">
        <f t="shared" si="5"/>
        <v>0</v>
      </c>
      <c r="K154" s="212"/>
      <c r="L154" s="213"/>
      <c r="M154" s="214" t="s">
        <v>1</v>
      </c>
      <c r="N154" s="215" t="s">
        <v>42</v>
      </c>
      <c r="O154" s="61"/>
      <c r="P154" s="178">
        <f t="shared" si="6"/>
        <v>0</v>
      </c>
      <c r="Q154" s="178">
        <v>1E-3</v>
      </c>
      <c r="R154" s="178">
        <f t="shared" si="7"/>
        <v>1.1817</v>
      </c>
      <c r="S154" s="178">
        <v>0</v>
      </c>
      <c r="T154" s="179">
        <f t="shared" si="8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0" t="s">
        <v>679</v>
      </c>
      <c r="AT154" s="180" t="s">
        <v>208</v>
      </c>
      <c r="AU154" s="180" t="s">
        <v>143</v>
      </c>
      <c r="AY154" s="18" t="s">
        <v>164</v>
      </c>
      <c r="BE154" s="101">
        <f t="shared" si="9"/>
        <v>0</v>
      </c>
      <c r="BF154" s="101">
        <f t="shared" si="10"/>
        <v>0</v>
      </c>
      <c r="BG154" s="101">
        <f t="shared" si="11"/>
        <v>0</v>
      </c>
      <c r="BH154" s="101">
        <f t="shared" si="12"/>
        <v>0</v>
      </c>
      <c r="BI154" s="101">
        <f t="shared" si="13"/>
        <v>0</v>
      </c>
      <c r="BJ154" s="18" t="s">
        <v>143</v>
      </c>
      <c r="BK154" s="101">
        <f t="shared" si="14"/>
        <v>0</v>
      </c>
      <c r="BL154" s="18" t="s">
        <v>679</v>
      </c>
      <c r="BM154" s="180" t="s">
        <v>1656</v>
      </c>
    </row>
    <row r="155" spans="1:65" s="2" customFormat="1" ht="21.75" customHeight="1">
      <c r="A155" s="35"/>
      <c r="B155" s="136"/>
      <c r="C155" s="168" t="s">
        <v>264</v>
      </c>
      <c r="D155" s="168" t="s">
        <v>166</v>
      </c>
      <c r="E155" s="169" t="s">
        <v>1657</v>
      </c>
      <c r="F155" s="170" t="s">
        <v>1658</v>
      </c>
      <c r="G155" s="171" t="s">
        <v>1655</v>
      </c>
      <c r="H155" s="172">
        <v>75</v>
      </c>
      <c r="I155" s="173"/>
      <c r="J155" s="174">
        <f t="shared" si="5"/>
        <v>0</v>
      </c>
      <c r="K155" s="175"/>
      <c r="L155" s="36"/>
      <c r="M155" s="176" t="s">
        <v>1</v>
      </c>
      <c r="N155" s="177" t="s">
        <v>42</v>
      </c>
      <c r="O155" s="61"/>
      <c r="P155" s="178">
        <f t="shared" si="6"/>
        <v>0</v>
      </c>
      <c r="Q155" s="178">
        <v>0</v>
      </c>
      <c r="R155" s="178">
        <f t="shared" si="7"/>
        <v>0</v>
      </c>
      <c r="S155" s="178">
        <v>0</v>
      </c>
      <c r="T155" s="179">
        <f t="shared" si="8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0" t="s">
        <v>379</v>
      </c>
      <c r="AT155" s="180" t="s">
        <v>166</v>
      </c>
      <c r="AU155" s="180" t="s">
        <v>143</v>
      </c>
      <c r="AY155" s="18" t="s">
        <v>164</v>
      </c>
      <c r="BE155" s="101">
        <f t="shared" si="9"/>
        <v>0</v>
      </c>
      <c r="BF155" s="101">
        <f t="shared" si="10"/>
        <v>0</v>
      </c>
      <c r="BG155" s="101">
        <f t="shared" si="11"/>
        <v>0</v>
      </c>
      <c r="BH155" s="101">
        <f t="shared" si="12"/>
        <v>0</v>
      </c>
      <c r="BI155" s="101">
        <f t="shared" si="13"/>
        <v>0</v>
      </c>
      <c r="BJ155" s="18" t="s">
        <v>143</v>
      </c>
      <c r="BK155" s="101">
        <f t="shared" si="14"/>
        <v>0</v>
      </c>
      <c r="BL155" s="18" t="s">
        <v>379</v>
      </c>
      <c r="BM155" s="180" t="s">
        <v>1659</v>
      </c>
    </row>
    <row r="156" spans="1:65" s="2" customFormat="1" ht="16.5" customHeight="1">
      <c r="A156" s="35"/>
      <c r="B156" s="136"/>
      <c r="C156" s="205" t="s">
        <v>259</v>
      </c>
      <c r="D156" s="205" t="s">
        <v>208</v>
      </c>
      <c r="E156" s="206" t="s">
        <v>1660</v>
      </c>
      <c r="F156" s="207" t="s">
        <v>1661</v>
      </c>
      <c r="G156" s="208" t="s">
        <v>1655</v>
      </c>
      <c r="H156" s="209">
        <v>75</v>
      </c>
      <c r="I156" s="210"/>
      <c r="J156" s="211">
        <f t="shared" si="5"/>
        <v>0</v>
      </c>
      <c r="K156" s="212"/>
      <c r="L156" s="213"/>
      <c r="M156" s="214" t="s">
        <v>1</v>
      </c>
      <c r="N156" s="215" t="s">
        <v>42</v>
      </c>
      <c r="O156" s="61"/>
      <c r="P156" s="178">
        <f t="shared" si="6"/>
        <v>0</v>
      </c>
      <c r="Q156" s="178">
        <v>1E-3</v>
      </c>
      <c r="R156" s="178">
        <f t="shared" si="7"/>
        <v>7.4999999999999997E-2</v>
      </c>
      <c r="S156" s="178">
        <v>0</v>
      </c>
      <c r="T156" s="179">
        <f t="shared" si="8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0" t="s">
        <v>679</v>
      </c>
      <c r="AT156" s="180" t="s">
        <v>208</v>
      </c>
      <c r="AU156" s="180" t="s">
        <v>143</v>
      </c>
      <c r="AY156" s="18" t="s">
        <v>164</v>
      </c>
      <c r="BE156" s="101">
        <f t="shared" si="9"/>
        <v>0</v>
      </c>
      <c r="BF156" s="101">
        <f t="shared" si="10"/>
        <v>0</v>
      </c>
      <c r="BG156" s="101">
        <f t="shared" si="11"/>
        <v>0</v>
      </c>
      <c r="BH156" s="101">
        <f t="shared" si="12"/>
        <v>0</v>
      </c>
      <c r="BI156" s="101">
        <f t="shared" si="13"/>
        <v>0</v>
      </c>
      <c r="BJ156" s="18" t="s">
        <v>143</v>
      </c>
      <c r="BK156" s="101">
        <f t="shared" si="14"/>
        <v>0</v>
      </c>
      <c r="BL156" s="18" t="s">
        <v>679</v>
      </c>
      <c r="BM156" s="180" t="s">
        <v>1662</v>
      </c>
    </row>
    <row r="157" spans="1:65" s="14" customFormat="1" ht="12">
      <c r="B157" s="189"/>
      <c r="D157" s="182" t="s">
        <v>203</v>
      </c>
      <c r="F157" s="191" t="s">
        <v>1663</v>
      </c>
      <c r="H157" s="192">
        <v>75</v>
      </c>
      <c r="I157" s="193"/>
      <c r="L157" s="189"/>
      <c r="M157" s="194"/>
      <c r="N157" s="195"/>
      <c r="O157" s="195"/>
      <c r="P157" s="195"/>
      <c r="Q157" s="195"/>
      <c r="R157" s="195"/>
      <c r="S157" s="195"/>
      <c r="T157" s="196"/>
      <c r="AT157" s="190" t="s">
        <v>203</v>
      </c>
      <c r="AU157" s="190" t="s">
        <v>143</v>
      </c>
      <c r="AV157" s="14" t="s">
        <v>143</v>
      </c>
      <c r="AW157" s="14" t="s">
        <v>3</v>
      </c>
      <c r="AX157" s="14" t="s">
        <v>84</v>
      </c>
      <c r="AY157" s="190" t="s">
        <v>164</v>
      </c>
    </row>
    <row r="158" spans="1:65" s="2" customFormat="1" ht="16.5" customHeight="1">
      <c r="A158" s="35"/>
      <c r="B158" s="136"/>
      <c r="C158" s="168" t="s">
        <v>271</v>
      </c>
      <c r="D158" s="168" t="s">
        <v>166</v>
      </c>
      <c r="E158" s="169" t="s">
        <v>1664</v>
      </c>
      <c r="F158" s="170" t="s">
        <v>1665</v>
      </c>
      <c r="G158" s="171" t="s">
        <v>169</v>
      </c>
      <c r="H158" s="172">
        <v>147</v>
      </c>
      <c r="I158" s="173"/>
      <c r="J158" s="174">
        <f>ROUND(I158*H158,2)</f>
        <v>0</v>
      </c>
      <c r="K158" s="175"/>
      <c r="L158" s="36"/>
      <c r="M158" s="176" t="s">
        <v>1</v>
      </c>
      <c r="N158" s="177" t="s">
        <v>42</v>
      </c>
      <c r="O158" s="61"/>
      <c r="P158" s="178">
        <f>O158*H158</f>
        <v>0</v>
      </c>
      <c r="Q158" s="178">
        <v>0</v>
      </c>
      <c r="R158" s="178">
        <f>Q158*H158</f>
        <v>0</v>
      </c>
      <c r="S158" s="178">
        <v>0</v>
      </c>
      <c r="T158" s="17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0" t="s">
        <v>379</v>
      </c>
      <c r="AT158" s="180" t="s">
        <v>166</v>
      </c>
      <c r="AU158" s="180" t="s">
        <v>143</v>
      </c>
      <c r="AY158" s="18" t="s">
        <v>164</v>
      </c>
      <c r="BE158" s="101">
        <f>IF(N158="základná",J158,0)</f>
        <v>0</v>
      </c>
      <c r="BF158" s="101">
        <f>IF(N158="znížená",J158,0)</f>
        <v>0</v>
      </c>
      <c r="BG158" s="101">
        <f>IF(N158="zákl. prenesená",J158,0)</f>
        <v>0</v>
      </c>
      <c r="BH158" s="101">
        <f>IF(N158="zníž. prenesená",J158,0)</f>
        <v>0</v>
      </c>
      <c r="BI158" s="101">
        <f>IF(N158="nulová",J158,0)</f>
        <v>0</v>
      </c>
      <c r="BJ158" s="18" t="s">
        <v>143</v>
      </c>
      <c r="BK158" s="101">
        <f>ROUND(I158*H158,2)</f>
        <v>0</v>
      </c>
      <c r="BL158" s="18" t="s">
        <v>379</v>
      </c>
      <c r="BM158" s="180" t="s">
        <v>1666</v>
      </c>
    </row>
    <row r="159" spans="1:65" s="14" customFormat="1" ht="12">
      <c r="B159" s="189"/>
      <c r="D159" s="182" t="s">
        <v>203</v>
      </c>
      <c r="E159" s="190" t="s">
        <v>1</v>
      </c>
      <c r="F159" s="191" t="s">
        <v>1667</v>
      </c>
      <c r="H159" s="192">
        <v>147</v>
      </c>
      <c r="I159" s="193"/>
      <c r="L159" s="189"/>
      <c r="M159" s="194"/>
      <c r="N159" s="195"/>
      <c r="O159" s="195"/>
      <c r="P159" s="195"/>
      <c r="Q159" s="195"/>
      <c r="R159" s="195"/>
      <c r="S159" s="195"/>
      <c r="T159" s="196"/>
      <c r="AT159" s="190" t="s">
        <v>203</v>
      </c>
      <c r="AU159" s="190" t="s">
        <v>143</v>
      </c>
      <c r="AV159" s="14" t="s">
        <v>143</v>
      </c>
      <c r="AW159" s="14" t="s">
        <v>30</v>
      </c>
      <c r="AX159" s="14" t="s">
        <v>84</v>
      </c>
      <c r="AY159" s="190" t="s">
        <v>164</v>
      </c>
    </row>
    <row r="160" spans="1:65" s="2" customFormat="1" ht="16.5" customHeight="1">
      <c r="A160" s="35"/>
      <c r="B160" s="136"/>
      <c r="C160" s="205" t="s">
        <v>275</v>
      </c>
      <c r="D160" s="205" t="s">
        <v>208</v>
      </c>
      <c r="E160" s="206" t="s">
        <v>1668</v>
      </c>
      <c r="F160" s="207" t="s">
        <v>1669</v>
      </c>
      <c r="G160" s="208" t="s">
        <v>169</v>
      </c>
      <c r="H160" s="209">
        <v>42</v>
      </c>
      <c r="I160" s="210"/>
      <c r="J160" s="211">
        <f t="shared" ref="J160:J185" si="15">ROUND(I160*H160,2)</f>
        <v>0</v>
      </c>
      <c r="K160" s="212"/>
      <c r="L160" s="213"/>
      <c r="M160" s="214" t="s">
        <v>1</v>
      </c>
      <c r="N160" s="215" t="s">
        <v>42</v>
      </c>
      <c r="O160" s="61"/>
      <c r="P160" s="178">
        <f t="shared" ref="P160:P185" si="16">O160*H160</f>
        <v>0</v>
      </c>
      <c r="Q160" s="178">
        <v>1.6000000000000001E-4</v>
      </c>
      <c r="R160" s="178">
        <f t="shared" ref="R160:R185" si="17">Q160*H160</f>
        <v>6.7200000000000003E-3</v>
      </c>
      <c r="S160" s="178">
        <v>0</v>
      </c>
      <c r="T160" s="179">
        <f t="shared" ref="T160:T185" si="18"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0" t="s">
        <v>679</v>
      </c>
      <c r="AT160" s="180" t="s">
        <v>208</v>
      </c>
      <c r="AU160" s="180" t="s">
        <v>143</v>
      </c>
      <c r="AY160" s="18" t="s">
        <v>164</v>
      </c>
      <c r="BE160" s="101">
        <f t="shared" ref="BE160:BE185" si="19">IF(N160="základná",J160,0)</f>
        <v>0</v>
      </c>
      <c r="BF160" s="101">
        <f t="shared" ref="BF160:BF185" si="20">IF(N160="znížená",J160,0)</f>
        <v>0</v>
      </c>
      <c r="BG160" s="101">
        <f t="shared" ref="BG160:BG185" si="21">IF(N160="zákl. prenesená",J160,0)</f>
        <v>0</v>
      </c>
      <c r="BH160" s="101">
        <f t="shared" ref="BH160:BH185" si="22">IF(N160="zníž. prenesená",J160,0)</f>
        <v>0</v>
      </c>
      <c r="BI160" s="101">
        <f t="shared" ref="BI160:BI185" si="23">IF(N160="nulová",J160,0)</f>
        <v>0</v>
      </c>
      <c r="BJ160" s="18" t="s">
        <v>143</v>
      </c>
      <c r="BK160" s="101">
        <f t="shared" ref="BK160:BK185" si="24">ROUND(I160*H160,2)</f>
        <v>0</v>
      </c>
      <c r="BL160" s="18" t="s">
        <v>679</v>
      </c>
      <c r="BM160" s="180" t="s">
        <v>1670</v>
      </c>
    </row>
    <row r="161" spans="1:65" s="2" customFormat="1" ht="16.5" customHeight="1">
      <c r="A161" s="35"/>
      <c r="B161" s="136"/>
      <c r="C161" s="205" t="s">
        <v>279</v>
      </c>
      <c r="D161" s="205" t="s">
        <v>208</v>
      </c>
      <c r="E161" s="206" t="s">
        <v>1671</v>
      </c>
      <c r="F161" s="207" t="s">
        <v>1672</v>
      </c>
      <c r="G161" s="208" t="s">
        <v>169</v>
      </c>
      <c r="H161" s="209">
        <v>105</v>
      </c>
      <c r="I161" s="210"/>
      <c r="J161" s="211">
        <f t="shared" si="15"/>
        <v>0</v>
      </c>
      <c r="K161" s="212"/>
      <c r="L161" s="213"/>
      <c r="M161" s="214" t="s">
        <v>1</v>
      </c>
      <c r="N161" s="215" t="s">
        <v>42</v>
      </c>
      <c r="O161" s="61"/>
      <c r="P161" s="178">
        <f t="shared" si="16"/>
        <v>0</v>
      </c>
      <c r="Q161" s="178">
        <v>1.8000000000000001E-4</v>
      </c>
      <c r="R161" s="178">
        <f t="shared" si="17"/>
        <v>1.89E-2</v>
      </c>
      <c r="S161" s="178">
        <v>0</v>
      </c>
      <c r="T161" s="179">
        <f t="shared" si="18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0" t="s">
        <v>679</v>
      </c>
      <c r="AT161" s="180" t="s">
        <v>208</v>
      </c>
      <c r="AU161" s="180" t="s">
        <v>143</v>
      </c>
      <c r="AY161" s="18" t="s">
        <v>164</v>
      </c>
      <c r="BE161" s="101">
        <f t="shared" si="19"/>
        <v>0</v>
      </c>
      <c r="BF161" s="101">
        <f t="shared" si="20"/>
        <v>0</v>
      </c>
      <c r="BG161" s="101">
        <f t="shared" si="21"/>
        <v>0</v>
      </c>
      <c r="BH161" s="101">
        <f t="shared" si="22"/>
        <v>0</v>
      </c>
      <c r="BI161" s="101">
        <f t="shared" si="23"/>
        <v>0</v>
      </c>
      <c r="BJ161" s="18" t="s">
        <v>143</v>
      </c>
      <c r="BK161" s="101">
        <f t="shared" si="24"/>
        <v>0</v>
      </c>
      <c r="BL161" s="18" t="s">
        <v>679</v>
      </c>
      <c r="BM161" s="180" t="s">
        <v>1673</v>
      </c>
    </row>
    <row r="162" spans="1:65" s="2" customFormat="1" ht="16.5" customHeight="1">
      <c r="A162" s="35"/>
      <c r="B162" s="136"/>
      <c r="C162" s="168" t="s">
        <v>270</v>
      </c>
      <c r="D162" s="168" t="s">
        <v>166</v>
      </c>
      <c r="E162" s="169" t="s">
        <v>1674</v>
      </c>
      <c r="F162" s="170" t="s">
        <v>1675</v>
      </c>
      <c r="G162" s="171" t="s">
        <v>169</v>
      </c>
      <c r="H162" s="172">
        <v>92</v>
      </c>
      <c r="I162" s="173"/>
      <c r="J162" s="174">
        <f t="shared" si="15"/>
        <v>0</v>
      </c>
      <c r="K162" s="175"/>
      <c r="L162" s="36"/>
      <c r="M162" s="176" t="s">
        <v>1</v>
      </c>
      <c r="N162" s="177" t="s">
        <v>42</v>
      </c>
      <c r="O162" s="61"/>
      <c r="P162" s="178">
        <f t="shared" si="16"/>
        <v>0</v>
      </c>
      <c r="Q162" s="178">
        <v>0</v>
      </c>
      <c r="R162" s="178">
        <f t="shared" si="17"/>
        <v>0</v>
      </c>
      <c r="S162" s="178">
        <v>0</v>
      </c>
      <c r="T162" s="179">
        <f t="shared" si="18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0" t="s">
        <v>379</v>
      </c>
      <c r="AT162" s="180" t="s">
        <v>166</v>
      </c>
      <c r="AU162" s="180" t="s">
        <v>143</v>
      </c>
      <c r="AY162" s="18" t="s">
        <v>164</v>
      </c>
      <c r="BE162" s="101">
        <f t="shared" si="19"/>
        <v>0</v>
      </c>
      <c r="BF162" s="101">
        <f t="shared" si="20"/>
        <v>0</v>
      </c>
      <c r="BG162" s="101">
        <f t="shared" si="21"/>
        <v>0</v>
      </c>
      <c r="BH162" s="101">
        <f t="shared" si="22"/>
        <v>0</v>
      </c>
      <c r="BI162" s="101">
        <f t="shared" si="23"/>
        <v>0</v>
      </c>
      <c r="BJ162" s="18" t="s">
        <v>143</v>
      </c>
      <c r="BK162" s="101">
        <f t="shared" si="24"/>
        <v>0</v>
      </c>
      <c r="BL162" s="18" t="s">
        <v>379</v>
      </c>
      <c r="BM162" s="180" t="s">
        <v>1676</v>
      </c>
    </row>
    <row r="163" spans="1:65" s="2" customFormat="1" ht="16.5" customHeight="1">
      <c r="A163" s="35"/>
      <c r="B163" s="136"/>
      <c r="C163" s="205" t="s">
        <v>286</v>
      </c>
      <c r="D163" s="205" t="s">
        <v>208</v>
      </c>
      <c r="E163" s="206" t="s">
        <v>1677</v>
      </c>
      <c r="F163" s="207" t="s">
        <v>1678</v>
      </c>
      <c r="G163" s="208" t="s">
        <v>169</v>
      </c>
      <c r="H163" s="209">
        <v>92</v>
      </c>
      <c r="I163" s="210"/>
      <c r="J163" s="211">
        <f t="shared" si="15"/>
        <v>0</v>
      </c>
      <c r="K163" s="212"/>
      <c r="L163" s="213"/>
      <c r="M163" s="214" t="s">
        <v>1</v>
      </c>
      <c r="N163" s="215" t="s">
        <v>42</v>
      </c>
      <c r="O163" s="61"/>
      <c r="P163" s="178">
        <f t="shared" si="16"/>
        <v>0</v>
      </c>
      <c r="Q163" s="178">
        <v>2.1000000000000001E-4</v>
      </c>
      <c r="R163" s="178">
        <f t="shared" si="17"/>
        <v>1.932E-2</v>
      </c>
      <c r="S163" s="178">
        <v>0</v>
      </c>
      <c r="T163" s="179">
        <f t="shared" si="18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0" t="s">
        <v>679</v>
      </c>
      <c r="AT163" s="180" t="s">
        <v>208</v>
      </c>
      <c r="AU163" s="180" t="s">
        <v>143</v>
      </c>
      <c r="AY163" s="18" t="s">
        <v>164</v>
      </c>
      <c r="BE163" s="101">
        <f t="shared" si="19"/>
        <v>0</v>
      </c>
      <c r="BF163" s="101">
        <f t="shared" si="20"/>
        <v>0</v>
      </c>
      <c r="BG163" s="101">
        <f t="shared" si="21"/>
        <v>0</v>
      </c>
      <c r="BH163" s="101">
        <f t="shared" si="22"/>
        <v>0</v>
      </c>
      <c r="BI163" s="101">
        <f t="shared" si="23"/>
        <v>0</v>
      </c>
      <c r="BJ163" s="18" t="s">
        <v>143</v>
      </c>
      <c r="BK163" s="101">
        <f t="shared" si="24"/>
        <v>0</v>
      </c>
      <c r="BL163" s="18" t="s">
        <v>679</v>
      </c>
      <c r="BM163" s="180" t="s">
        <v>1679</v>
      </c>
    </row>
    <row r="164" spans="1:65" s="2" customFormat="1" ht="16.5" customHeight="1">
      <c r="A164" s="35"/>
      <c r="B164" s="136"/>
      <c r="C164" s="168" t="s">
        <v>274</v>
      </c>
      <c r="D164" s="168" t="s">
        <v>166</v>
      </c>
      <c r="E164" s="169" t="s">
        <v>1680</v>
      </c>
      <c r="F164" s="170" t="s">
        <v>1681</v>
      </c>
      <c r="G164" s="171" t="s">
        <v>169</v>
      </c>
      <c r="H164" s="172">
        <v>2</v>
      </c>
      <c r="I164" s="173"/>
      <c r="J164" s="174">
        <f t="shared" si="15"/>
        <v>0</v>
      </c>
      <c r="K164" s="175"/>
      <c r="L164" s="36"/>
      <c r="M164" s="176" t="s">
        <v>1</v>
      </c>
      <c r="N164" s="177" t="s">
        <v>42</v>
      </c>
      <c r="O164" s="61"/>
      <c r="P164" s="178">
        <f t="shared" si="16"/>
        <v>0</v>
      </c>
      <c r="Q164" s="178">
        <v>0</v>
      </c>
      <c r="R164" s="178">
        <f t="shared" si="17"/>
        <v>0</v>
      </c>
      <c r="S164" s="178">
        <v>0</v>
      </c>
      <c r="T164" s="179">
        <f t="shared" si="18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0" t="s">
        <v>379</v>
      </c>
      <c r="AT164" s="180" t="s">
        <v>166</v>
      </c>
      <c r="AU164" s="180" t="s">
        <v>143</v>
      </c>
      <c r="AY164" s="18" t="s">
        <v>164</v>
      </c>
      <c r="BE164" s="101">
        <f t="shared" si="19"/>
        <v>0</v>
      </c>
      <c r="BF164" s="101">
        <f t="shared" si="20"/>
        <v>0</v>
      </c>
      <c r="BG164" s="101">
        <f t="shared" si="21"/>
        <v>0</v>
      </c>
      <c r="BH164" s="101">
        <f t="shared" si="22"/>
        <v>0</v>
      </c>
      <c r="BI164" s="101">
        <f t="shared" si="23"/>
        <v>0</v>
      </c>
      <c r="BJ164" s="18" t="s">
        <v>143</v>
      </c>
      <c r="BK164" s="101">
        <f t="shared" si="24"/>
        <v>0</v>
      </c>
      <c r="BL164" s="18" t="s">
        <v>379</v>
      </c>
      <c r="BM164" s="180" t="s">
        <v>1682</v>
      </c>
    </row>
    <row r="165" spans="1:65" s="2" customFormat="1" ht="21.75" customHeight="1">
      <c r="A165" s="35"/>
      <c r="B165" s="136"/>
      <c r="C165" s="168" t="s">
        <v>294</v>
      </c>
      <c r="D165" s="168" t="s">
        <v>166</v>
      </c>
      <c r="E165" s="169" t="s">
        <v>1683</v>
      </c>
      <c r="F165" s="170" t="s">
        <v>1684</v>
      </c>
      <c r="G165" s="171" t="s">
        <v>640</v>
      </c>
      <c r="H165" s="172">
        <v>150.80000000000001</v>
      </c>
      <c r="I165" s="173"/>
      <c r="J165" s="174">
        <f t="shared" si="15"/>
        <v>0</v>
      </c>
      <c r="K165" s="175"/>
      <c r="L165" s="36"/>
      <c r="M165" s="176" t="s">
        <v>1</v>
      </c>
      <c r="N165" s="177" t="s">
        <v>42</v>
      </c>
      <c r="O165" s="61"/>
      <c r="P165" s="178">
        <f t="shared" si="16"/>
        <v>0</v>
      </c>
      <c r="Q165" s="178">
        <v>0</v>
      </c>
      <c r="R165" s="178">
        <f t="shared" si="17"/>
        <v>0</v>
      </c>
      <c r="S165" s="178">
        <v>0</v>
      </c>
      <c r="T165" s="179">
        <f t="shared" si="18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0" t="s">
        <v>379</v>
      </c>
      <c r="AT165" s="180" t="s">
        <v>166</v>
      </c>
      <c r="AU165" s="180" t="s">
        <v>143</v>
      </c>
      <c r="AY165" s="18" t="s">
        <v>164</v>
      </c>
      <c r="BE165" s="101">
        <f t="shared" si="19"/>
        <v>0</v>
      </c>
      <c r="BF165" s="101">
        <f t="shared" si="20"/>
        <v>0</v>
      </c>
      <c r="BG165" s="101">
        <f t="shared" si="21"/>
        <v>0</v>
      </c>
      <c r="BH165" s="101">
        <f t="shared" si="22"/>
        <v>0</v>
      </c>
      <c r="BI165" s="101">
        <f t="shared" si="23"/>
        <v>0</v>
      </c>
      <c r="BJ165" s="18" t="s">
        <v>143</v>
      </c>
      <c r="BK165" s="101">
        <f t="shared" si="24"/>
        <v>0</v>
      </c>
      <c r="BL165" s="18" t="s">
        <v>379</v>
      </c>
      <c r="BM165" s="180" t="s">
        <v>1685</v>
      </c>
    </row>
    <row r="166" spans="1:65" s="2" customFormat="1" ht="16.5" customHeight="1">
      <c r="A166" s="35"/>
      <c r="B166" s="136"/>
      <c r="C166" s="205" t="s">
        <v>282</v>
      </c>
      <c r="D166" s="205" t="s">
        <v>208</v>
      </c>
      <c r="E166" s="206" t="s">
        <v>1686</v>
      </c>
      <c r="F166" s="207" t="s">
        <v>1687</v>
      </c>
      <c r="G166" s="208" t="s">
        <v>640</v>
      </c>
      <c r="H166" s="209">
        <v>150.80000000000001</v>
      </c>
      <c r="I166" s="210"/>
      <c r="J166" s="211">
        <f t="shared" si="15"/>
        <v>0</v>
      </c>
      <c r="K166" s="212"/>
      <c r="L166" s="213"/>
      <c r="M166" s="214" t="s">
        <v>1</v>
      </c>
      <c r="N166" s="215" t="s">
        <v>42</v>
      </c>
      <c r="O166" s="61"/>
      <c r="P166" s="178">
        <f t="shared" si="16"/>
        <v>0</v>
      </c>
      <c r="Q166" s="178">
        <v>1.3999999999999999E-4</v>
      </c>
      <c r="R166" s="178">
        <f t="shared" si="17"/>
        <v>2.1111999999999999E-2</v>
      </c>
      <c r="S166" s="178">
        <v>0</v>
      </c>
      <c r="T166" s="179">
        <f t="shared" si="18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0" t="s">
        <v>679</v>
      </c>
      <c r="AT166" s="180" t="s">
        <v>208</v>
      </c>
      <c r="AU166" s="180" t="s">
        <v>143</v>
      </c>
      <c r="AY166" s="18" t="s">
        <v>164</v>
      </c>
      <c r="BE166" s="101">
        <f t="shared" si="19"/>
        <v>0</v>
      </c>
      <c r="BF166" s="101">
        <f t="shared" si="20"/>
        <v>0</v>
      </c>
      <c r="BG166" s="101">
        <f t="shared" si="21"/>
        <v>0</v>
      </c>
      <c r="BH166" s="101">
        <f t="shared" si="22"/>
        <v>0</v>
      </c>
      <c r="BI166" s="101">
        <f t="shared" si="23"/>
        <v>0</v>
      </c>
      <c r="BJ166" s="18" t="s">
        <v>143</v>
      </c>
      <c r="BK166" s="101">
        <f t="shared" si="24"/>
        <v>0</v>
      </c>
      <c r="BL166" s="18" t="s">
        <v>679</v>
      </c>
      <c r="BM166" s="180" t="s">
        <v>1688</v>
      </c>
    </row>
    <row r="167" spans="1:65" s="2" customFormat="1" ht="21.75" customHeight="1">
      <c r="A167" s="35"/>
      <c r="B167" s="136"/>
      <c r="C167" s="168" t="s">
        <v>302</v>
      </c>
      <c r="D167" s="168" t="s">
        <v>166</v>
      </c>
      <c r="E167" s="169" t="s">
        <v>1689</v>
      </c>
      <c r="F167" s="170" t="s">
        <v>1690</v>
      </c>
      <c r="G167" s="171" t="s">
        <v>640</v>
      </c>
      <c r="H167" s="172">
        <v>327.60000000000002</v>
      </c>
      <c r="I167" s="173"/>
      <c r="J167" s="174">
        <f t="shared" si="15"/>
        <v>0</v>
      </c>
      <c r="K167" s="175"/>
      <c r="L167" s="36"/>
      <c r="M167" s="176" t="s">
        <v>1</v>
      </c>
      <c r="N167" s="177" t="s">
        <v>42</v>
      </c>
      <c r="O167" s="61"/>
      <c r="P167" s="178">
        <f t="shared" si="16"/>
        <v>0</v>
      </c>
      <c r="Q167" s="178">
        <v>0</v>
      </c>
      <c r="R167" s="178">
        <f t="shared" si="17"/>
        <v>0</v>
      </c>
      <c r="S167" s="178">
        <v>0</v>
      </c>
      <c r="T167" s="179">
        <f t="shared" si="18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0" t="s">
        <v>379</v>
      </c>
      <c r="AT167" s="180" t="s">
        <v>166</v>
      </c>
      <c r="AU167" s="180" t="s">
        <v>143</v>
      </c>
      <c r="AY167" s="18" t="s">
        <v>164</v>
      </c>
      <c r="BE167" s="101">
        <f t="shared" si="19"/>
        <v>0</v>
      </c>
      <c r="BF167" s="101">
        <f t="shared" si="20"/>
        <v>0</v>
      </c>
      <c r="BG167" s="101">
        <f t="shared" si="21"/>
        <v>0</v>
      </c>
      <c r="BH167" s="101">
        <f t="shared" si="22"/>
        <v>0</v>
      </c>
      <c r="BI167" s="101">
        <f t="shared" si="23"/>
        <v>0</v>
      </c>
      <c r="BJ167" s="18" t="s">
        <v>143</v>
      </c>
      <c r="BK167" s="101">
        <f t="shared" si="24"/>
        <v>0</v>
      </c>
      <c r="BL167" s="18" t="s">
        <v>379</v>
      </c>
      <c r="BM167" s="180" t="s">
        <v>1691</v>
      </c>
    </row>
    <row r="168" spans="1:65" s="2" customFormat="1" ht="16.5" customHeight="1">
      <c r="A168" s="35"/>
      <c r="B168" s="136"/>
      <c r="C168" s="205" t="s">
        <v>285</v>
      </c>
      <c r="D168" s="205" t="s">
        <v>208</v>
      </c>
      <c r="E168" s="206" t="s">
        <v>1692</v>
      </c>
      <c r="F168" s="207" t="s">
        <v>1693</v>
      </c>
      <c r="G168" s="208" t="s">
        <v>640</v>
      </c>
      <c r="H168" s="209">
        <v>327.60000000000002</v>
      </c>
      <c r="I168" s="210"/>
      <c r="J168" s="211">
        <f t="shared" si="15"/>
        <v>0</v>
      </c>
      <c r="K168" s="212"/>
      <c r="L168" s="213"/>
      <c r="M168" s="214" t="s">
        <v>1</v>
      </c>
      <c r="N168" s="215" t="s">
        <v>42</v>
      </c>
      <c r="O168" s="61"/>
      <c r="P168" s="178">
        <f t="shared" si="16"/>
        <v>0</v>
      </c>
      <c r="Q168" s="178">
        <v>1.9000000000000001E-4</v>
      </c>
      <c r="R168" s="178">
        <f t="shared" si="17"/>
        <v>6.2244000000000008E-2</v>
      </c>
      <c r="S168" s="178">
        <v>0</v>
      </c>
      <c r="T168" s="179">
        <f t="shared" si="18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0" t="s">
        <v>679</v>
      </c>
      <c r="AT168" s="180" t="s">
        <v>208</v>
      </c>
      <c r="AU168" s="180" t="s">
        <v>143</v>
      </c>
      <c r="AY168" s="18" t="s">
        <v>164</v>
      </c>
      <c r="BE168" s="101">
        <f t="shared" si="19"/>
        <v>0</v>
      </c>
      <c r="BF168" s="101">
        <f t="shared" si="20"/>
        <v>0</v>
      </c>
      <c r="BG168" s="101">
        <f t="shared" si="21"/>
        <v>0</v>
      </c>
      <c r="BH168" s="101">
        <f t="shared" si="22"/>
        <v>0</v>
      </c>
      <c r="BI168" s="101">
        <f t="shared" si="23"/>
        <v>0</v>
      </c>
      <c r="BJ168" s="18" t="s">
        <v>143</v>
      </c>
      <c r="BK168" s="101">
        <f t="shared" si="24"/>
        <v>0</v>
      </c>
      <c r="BL168" s="18" t="s">
        <v>679</v>
      </c>
      <c r="BM168" s="180" t="s">
        <v>1694</v>
      </c>
    </row>
    <row r="169" spans="1:65" s="2" customFormat="1" ht="21.75" customHeight="1">
      <c r="A169" s="35"/>
      <c r="B169" s="136"/>
      <c r="C169" s="168" t="s">
        <v>309</v>
      </c>
      <c r="D169" s="168" t="s">
        <v>166</v>
      </c>
      <c r="E169" s="169" t="s">
        <v>1695</v>
      </c>
      <c r="F169" s="170" t="s">
        <v>1696</v>
      </c>
      <c r="G169" s="171" t="s">
        <v>640</v>
      </c>
      <c r="H169" s="172">
        <v>9.1</v>
      </c>
      <c r="I169" s="173"/>
      <c r="J169" s="174">
        <f t="shared" si="15"/>
        <v>0</v>
      </c>
      <c r="K169" s="175"/>
      <c r="L169" s="36"/>
      <c r="M169" s="176" t="s">
        <v>1</v>
      </c>
      <c r="N169" s="177" t="s">
        <v>42</v>
      </c>
      <c r="O169" s="61"/>
      <c r="P169" s="178">
        <f t="shared" si="16"/>
        <v>0</v>
      </c>
      <c r="Q169" s="178">
        <v>0</v>
      </c>
      <c r="R169" s="178">
        <f t="shared" si="17"/>
        <v>0</v>
      </c>
      <c r="S169" s="178">
        <v>0</v>
      </c>
      <c r="T169" s="179">
        <f t="shared" si="18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0" t="s">
        <v>379</v>
      </c>
      <c r="AT169" s="180" t="s">
        <v>166</v>
      </c>
      <c r="AU169" s="180" t="s">
        <v>143</v>
      </c>
      <c r="AY169" s="18" t="s">
        <v>164</v>
      </c>
      <c r="BE169" s="101">
        <f t="shared" si="19"/>
        <v>0</v>
      </c>
      <c r="BF169" s="101">
        <f t="shared" si="20"/>
        <v>0</v>
      </c>
      <c r="BG169" s="101">
        <f t="shared" si="21"/>
        <v>0</v>
      </c>
      <c r="BH169" s="101">
        <f t="shared" si="22"/>
        <v>0</v>
      </c>
      <c r="BI169" s="101">
        <f t="shared" si="23"/>
        <v>0</v>
      </c>
      <c r="BJ169" s="18" t="s">
        <v>143</v>
      </c>
      <c r="BK169" s="101">
        <f t="shared" si="24"/>
        <v>0</v>
      </c>
      <c r="BL169" s="18" t="s">
        <v>379</v>
      </c>
      <c r="BM169" s="180" t="s">
        <v>1697</v>
      </c>
    </row>
    <row r="170" spans="1:65" s="2" customFormat="1" ht="16.5" customHeight="1">
      <c r="A170" s="35"/>
      <c r="B170" s="136"/>
      <c r="C170" s="205" t="s">
        <v>289</v>
      </c>
      <c r="D170" s="205" t="s">
        <v>208</v>
      </c>
      <c r="E170" s="206" t="s">
        <v>1698</v>
      </c>
      <c r="F170" s="207" t="s">
        <v>1699</v>
      </c>
      <c r="G170" s="208" t="s">
        <v>640</v>
      </c>
      <c r="H170" s="209">
        <v>9.1</v>
      </c>
      <c r="I170" s="210"/>
      <c r="J170" s="211">
        <f t="shared" si="15"/>
        <v>0</v>
      </c>
      <c r="K170" s="212"/>
      <c r="L170" s="213"/>
      <c r="M170" s="214" t="s">
        <v>1</v>
      </c>
      <c r="N170" s="215" t="s">
        <v>42</v>
      </c>
      <c r="O170" s="61"/>
      <c r="P170" s="178">
        <f t="shared" si="16"/>
        <v>0</v>
      </c>
      <c r="Q170" s="178">
        <v>8.9999999999999998E-4</v>
      </c>
      <c r="R170" s="178">
        <f t="shared" si="17"/>
        <v>8.1899999999999994E-3</v>
      </c>
      <c r="S170" s="178">
        <v>0</v>
      </c>
      <c r="T170" s="179">
        <f t="shared" si="18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0" t="s">
        <v>679</v>
      </c>
      <c r="AT170" s="180" t="s">
        <v>208</v>
      </c>
      <c r="AU170" s="180" t="s">
        <v>143</v>
      </c>
      <c r="AY170" s="18" t="s">
        <v>164</v>
      </c>
      <c r="BE170" s="101">
        <f t="shared" si="19"/>
        <v>0</v>
      </c>
      <c r="BF170" s="101">
        <f t="shared" si="20"/>
        <v>0</v>
      </c>
      <c r="BG170" s="101">
        <f t="shared" si="21"/>
        <v>0</v>
      </c>
      <c r="BH170" s="101">
        <f t="shared" si="22"/>
        <v>0</v>
      </c>
      <c r="BI170" s="101">
        <f t="shared" si="23"/>
        <v>0</v>
      </c>
      <c r="BJ170" s="18" t="s">
        <v>143</v>
      </c>
      <c r="BK170" s="101">
        <f t="shared" si="24"/>
        <v>0</v>
      </c>
      <c r="BL170" s="18" t="s">
        <v>679</v>
      </c>
      <c r="BM170" s="180" t="s">
        <v>1700</v>
      </c>
    </row>
    <row r="171" spans="1:65" s="2" customFormat="1" ht="21.75" customHeight="1">
      <c r="A171" s="35"/>
      <c r="B171" s="136"/>
      <c r="C171" s="168" t="s">
        <v>316</v>
      </c>
      <c r="D171" s="168" t="s">
        <v>166</v>
      </c>
      <c r="E171" s="169" t="s">
        <v>1701</v>
      </c>
      <c r="F171" s="170" t="s">
        <v>1702</v>
      </c>
      <c r="G171" s="171" t="s">
        <v>640</v>
      </c>
      <c r="H171" s="172">
        <v>13</v>
      </c>
      <c r="I171" s="173"/>
      <c r="J171" s="174">
        <f t="shared" si="15"/>
        <v>0</v>
      </c>
      <c r="K171" s="175"/>
      <c r="L171" s="36"/>
      <c r="M171" s="176" t="s">
        <v>1</v>
      </c>
      <c r="N171" s="177" t="s">
        <v>42</v>
      </c>
      <c r="O171" s="61"/>
      <c r="P171" s="178">
        <f t="shared" si="16"/>
        <v>0</v>
      </c>
      <c r="Q171" s="178">
        <v>0</v>
      </c>
      <c r="R171" s="178">
        <f t="shared" si="17"/>
        <v>0</v>
      </c>
      <c r="S171" s="178">
        <v>0</v>
      </c>
      <c r="T171" s="179">
        <f t="shared" si="18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0" t="s">
        <v>379</v>
      </c>
      <c r="AT171" s="180" t="s">
        <v>166</v>
      </c>
      <c r="AU171" s="180" t="s">
        <v>143</v>
      </c>
      <c r="AY171" s="18" t="s">
        <v>164</v>
      </c>
      <c r="BE171" s="101">
        <f t="shared" si="19"/>
        <v>0</v>
      </c>
      <c r="BF171" s="101">
        <f t="shared" si="20"/>
        <v>0</v>
      </c>
      <c r="BG171" s="101">
        <f t="shared" si="21"/>
        <v>0</v>
      </c>
      <c r="BH171" s="101">
        <f t="shared" si="22"/>
        <v>0</v>
      </c>
      <c r="BI171" s="101">
        <f t="shared" si="23"/>
        <v>0</v>
      </c>
      <c r="BJ171" s="18" t="s">
        <v>143</v>
      </c>
      <c r="BK171" s="101">
        <f t="shared" si="24"/>
        <v>0</v>
      </c>
      <c r="BL171" s="18" t="s">
        <v>379</v>
      </c>
      <c r="BM171" s="180" t="s">
        <v>1703</v>
      </c>
    </row>
    <row r="172" spans="1:65" s="2" customFormat="1" ht="16.5" customHeight="1">
      <c r="A172" s="35"/>
      <c r="B172" s="136"/>
      <c r="C172" s="205" t="s">
        <v>292</v>
      </c>
      <c r="D172" s="205" t="s">
        <v>208</v>
      </c>
      <c r="E172" s="206" t="s">
        <v>1704</v>
      </c>
      <c r="F172" s="207" t="s">
        <v>1705</v>
      </c>
      <c r="G172" s="208" t="s">
        <v>640</v>
      </c>
      <c r="H172" s="209">
        <v>13</v>
      </c>
      <c r="I172" s="210"/>
      <c r="J172" s="211">
        <f t="shared" si="15"/>
        <v>0</v>
      </c>
      <c r="K172" s="212"/>
      <c r="L172" s="213"/>
      <c r="M172" s="214" t="s">
        <v>1</v>
      </c>
      <c r="N172" s="215" t="s">
        <v>42</v>
      </c>
      <c r="O172" s="61"/>
      <c r="P172" s="178">
        <f t="shared" si="16"/>
        <v>0</v>
      </c>
      <c r="Q172" s="178">
        <v>1.9000000000000001E-4</v>
      </c>
      <c r="R172" s="178">
        <f t="shared" si="17"/>
        <v>2.47E-3</v>
      </c>
      <c r="S172" s="178">
        <v>0</v>
      </c>
      <c r="T172" s="179">
        <f t="shared" si="18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0" t="s">
        <v>679</v>
      </c>
      <c r="AT172" s="180" t="s">
        <v>208</v>
      </c>
      <c r="AU172" s="180" t="s">
        <v>143</v>
      </c>
      <c r="AY172" s="18" t="s">
        <v>164</v>
      </c>
      <c r="BE172" s="101">
        <f t="shared" si="19"/>
        <v>0</v>
      </c>
      <c r="BF172" s="101">
        <f t="shared" si="20"/>
        <v>0</v>
      </c>
      <c r="BG172" s="101">
        <f t="shared" si="21"/>
        <v>0</v>
      </c>
      <c r="BH172" s="101">
        <f t="shared" si="22"/>
        <v>0</v>
      </c>
      <c r="BI172" s="101">
        <f t="shared" si="23"/>
        <v>0</v>
      </c>
      <c r="BJ172" s="18" t="s">
        <v>143</v>
      </c>
      <c r="BK172" s="101">
        <f t="shared" si="24"/>
        <v>0</v>
      </c>
      <c r="BL172" s="18" t="s">
        <v>679</v>
      </c>
      <c r="BM172" s="180" t="s">
        <v>1706</v>
      </c>
    </row>
    <row r="173" spans="1:65" s="2" customFormat="1" ht="21.75" customHeight="1">
      <c r="A173" s="35"/>
      <c r="B173" s="136"/>
      <c r="C173" s="168" t="s">
        <v>324</v>
      </c>
      <c r="D173" s="168" t="s">
        <v>166</v>
      </c>
      <c r="E173" s="169" t="s">
        <v>1707</v>
      </c>
      <c r="F173" s="170" t="s">
        <v>1708</v>
      </c>
      <c r="G173" s="171" t="s">
        <v>640</v>
      </c>
      <c r="H173" s="172">
        <v>522.6</v>
      </c>
      <c r="I173" s="173"/>
      <c r="J173" s="174">
        <f t="shared" si="15"/>
        <v>0</v>
      </c>
      <c r="K173" s="175"/>
      <c r="L173" s="36"/>
      <c r="M173" s="176" t="s">
        <v>1</v>
      </c>
      <c r="N173" s="177" t="s">
        <v>42</v>
      </c>
      <c r="O173" s="61"/>
      <c r="P173" s="178">
        <f t="shared" si="16"/>
        <v>0</v>
      </c>
      <c r="Q173" s="178">
        <v>0</v>
      </c>
      <c r="R173" s="178">
        <f t="shared" si="17"/>
        <v>0</v>
      </c>
      <c r="S173" s="178">
        <v>0</v>
      </c>
      <c r="T173" s="179">
        <f t="shared" si="18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0" t="s">
        <v>379</v>
      </c>
      <c r="AT173" s="180" t="s">
        <v>166</v>
      </c>
      <c r="AU173" s="180" t="s">
        <v>143</v>
      </c>
      <c r="AY173" s="18" t="s">
        <v>164</v>
      </c>
      <c r="BE173" s="101">
        <f t="shared" si="19"/>
        <v>0</v>
      </c>
      <c r="BF173" s="101">
        <f t="shared" si="20"/>
        <v>0</v>
      </c>
      <c r="BG173" s="101">
        <f t="shared" si="21"/>
        <v>0</v>
      </c>
      <c r="BH173" s="101">
        <f t="shared" si="22"/>
        <v>0</v>
      </c>
      <c r="BI173" s="101">
        <f t="shared" si="23"/>
        <v>0</v>
      </c>
      <c r="BJ173" s="18" t="s">
        <v>143</v>
      </c>
      <c r="BK173" s="101">
        <f t="shared" si="24"/>
        <v>0</v>
      </c>
      <c r="BL173" s="18" t="s">
        <v>379</v>
      </c>
      <c r="BM173" s="180" t="s">
        <v>1709</v>
      </c>
    </row>
    <row r="174" spans="1:65" s="2" customFormat="1" ht="16.5" customHeight="1">
      <c r="A174" s="35"/>
      <c r="B174" s="136"/>
      <c r="C174" s="205" t="s">
        <v>298</v>
      </c>
      <c r="D174" s="205" t="s">
        <v>208</v>
      </c>
      <c r="E174" s="206" t="s">
        <v>1710</v>
      </c>
      <c r="F174" s="207" t="s">
        <v>1711</v>
      </c>
      <c r="G174" s="208" t="s">
        <v>640</v>
      </c>
      <c r="H174" s="209">
        <v>522.6</v>
      </c>
      <c r="I174" s="210"/>
      <c r="J174" s="211">
        <f t="shared" si="15"/>
        <v>0</v>
      </c>
      <c r="K174" s="212"/>
      <c r="L174" s="213"/>
      <c r="M174" s="214" t="s">
        <v>1</v>
      </c>
      <c r="N174" s="215" t="s">
        <v>42</v>
      </c>
      <c r="O174" s="61"/>
      <c r="P174" s="178">
        <f t="shared" si="16"/>
        <v>0</v>
      </c>
      <c r="Q174" s="178">
        <v>5.5999999999999995E-4</v>
      </c>
      <c r="R174" s="178">
        <f t="shared" si="17"/>
        <v>0.29265599999999997</v>
      </c>
      <c r="S174" s="178">
        <v>0</v>
      </c>
      <c r="T174" s="179">
        <f t="shared" si="18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0" t="s">
        <v>679</v>
      </c>
      <c r="AT174" s="180" t="s">
        <v>208</v>
      </c>
      <c r="AU174" s="180" t="s">
        <v>143</v>
      </c>
      <c r="AY174" s="18" t="s">
        <v>164</v>
      </c>
      <c r="BE174" s="101">
        <f t="shared" si="19"/>
        <v>0</v>
      </c>
      <c r="BF174" s="101">
        <f t="shared" si="20"/>
        <v>0</v>
      </c>
      <c r="BG174" s="101">
        <f t="shared" si="21"/>
        <v>0</v>
      </c>
      <c r="BH174" s="101">
        <f t="shared" si="22"/>
        <v>0</v>
      </c>
      <c r="BI174" s="101">
        <f t="shared" si="23"/>
        <v>0</v>
      </c>
      <c r="BJ174" s="18" t="s">
        <v>143</v>
      </c>
      <c r="BK174" s="101">
        <f t="shared" si="24"/>
        <v>0</v>
      </c>
      <c r="BL174" s="18" t="s">
        <v>679</v>
      </c>
      <c r="BM174" s="180" t="s">
        <v>1712</v>
      </c>
    </row>
    <row r="175" spans="1:65" s="2" customFormat="1" ht="21.75" customHeight="1">
      <c r="A175" s="35"/>
      <c r="B175" s="136"/>
      <c r="C175" s="168" t="s">
        <v>331</v>
      </c>
      <c r="D175" s="168" t="s">
        <v>166</v>
      </c>
      <c r="E175" s="169" t="s">
        <v>1713</v>
      </c>
      <c r="F175" s="170" t="s">
        <v>1714</v>
      </c>
      <c r="G175" s="171" t="s">
        <v>640</v>
      </c>
      <c r="H175" s="172">
        <v>1271.4000000000001</v>
      </c>
      <c r="I175" s="173"/>
      <c r="J175" s="174">
        <f t="shared" si="15"/>
        <v>0</v>
      </c>
      <c r="K175" s="175"/>
      <c r="L175" s="36"/>
      <c r="M175" s="176" t="s">
        <v>1</v>
      </c>
      <c r="N175" s="177" t="s">
        <v>42</v>
      </c>
      <c r="O175" s="61"/>
      <c r="P175" s="178">
        <f t="shared" si="16"/>
        <v>0</v>
      </c>
      <c r="Q175" s="178">
        <v>0</v>
      </c>
      <c r="R175" s="178">
        <f t="shared" si="17"/>
        <v>0</v>
      </c>
      <c r="S175" s="178">
        <v>0</v>
      </c>
      <c r="T175" s="179">
        <f t="shared" si="18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0" t="s">
        <v>379</v>
      </c>
      <c r="AT175" s="180" t="s">
        <v>166</v>
      </c>
      <c r="AU175" s="180" t="s">
        <v>143</v>
      </c>
      <c r="AY175" s="18" t="s">
        <v>164</v>
      </c>
      <c r="BE175" s="101">
        <f t="shared" si="19"/>
        <v>0</v>
      </c>
      <c r="BF175" s="101">
        <f t="shared" si="20"/>
        <v>0</v>
      </c>
      <c r="BG175" s="101">
        <f t="shared" si="21"/>
        <v>0</v>
      </c>
      <c r="BH175" s="101">
        <f t="shared" si="22"/>
        <v>0</v>
      </c>
      <c r="BI175" s="101">
        <f t="shared" si="23"/>
        <v>0</v>
      </c>
      <c r="BJ175" s="18" t="s">
        <v>143</v>
      </c>
      <c r="BK175" s="101">
        <f t="shared" si="24"/>
        <v>0</v>
      </c>
      <c r="BL175" s="18" t="s">
        <v>379</v>
      </c>
      <c r="BM175" s="180" t="s">
        <v>1715</v>
      </c>
    </row>
    <row r="176" spans="1:65" s="2" customFormat="1" ht="16.5" customHeight="1">
      <c r="A176" s="35"/>
      <c r="B176" s="136"/>
      <c r="C176" s="205" t="s">
        <v>315</v>
      </c>
      <c r="D176" s="205" t="s">
        <v>208</v>
      </c>
      <c r="E176" s="206" t="s">
        <v>1716</v>
      </c>
      <c r="F176" s="207" t="s">
        <v>1717</v>
      </c>
      <c r="G176" s="208" t="s">
        <v>640</v>
      </c>
      <c r="H176" s="209">
        <v>1271.4000000000001</v>
      </c>
      <c r="I176" s="210"/>
      <c r="J176" s="211">
        <f t="shared" si="15"/>
        <v>0</v>
      </c>
      <c r="K176" s="212"/>
      <c r="L176" s="213"/>
      <c r="M176" s="214" t="s">
        <v>1</v>
      </c>
      <c r="N176" s="215" t="s">
        <v>42</v>
      </c>
      <c r="O176" s="61"/>
      <c r="P176" s="178">
        <f t="shared" si="16"/>
        <v>0</v>
      </c>
      <c r="Q176" s="178">
        <v>7.2000000000000005E-4</v>
      </c>
      <c r="R176" s="178">
        <f t="shared" si="17"/>
        <v>0.91540800000000011</v>
      </c>
      <c r="S176" s="178">
        <v>0</v>
      </c>
      <c r="T176" s="179">
        <f t="shared" si="18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0" t="s">
        <v>679</v>
      </c>
      <c r="AT176" s="180" t="s">
        <v>208</v>
      </c>
      <c r="AU176" s="180" t="s">
        <v>143</v>
      </c>
      <c r="AY176" s="18" t="s">
        <v>164</v>
      </c>
      <c r="BE176" s="101">
        <f t="shared" si="19"/>
        <v>0</v>
      </c>
      <c r="BF176" s="101">
        <f t="shared" si="20"/>
        <v>0</v>
      </c>
      <c r="BG176" s="101">
        <f t="shared" si="21"/>
        <v>0</v>
      </c>
      <c r="BH176" s="101">
        <f t="shared" si="22"/>
        <v>0</v>
      </c>
      <c r="BI176" s="101">
        <f t="shared" si="23"/>
        <v>0</v>
      </c>
      <c r="BJ176" s="18" t="s">
        <v>143</v>
      </c>
      <c r="BK176" s="101">
        <f t="shared" si="24"/>
        <v>0</v>
      </c>
      <c r="BL176" s="18" t="s">
        <v>679</v>
      </c>
      <c r="BM176" s="180" t="s">
        <v>1718</v>
      </c>
    </row>
    <row r="177" spans="1:65" s="2" customFormat="1" ht="16.5" customHeight="1">
      <c r="A177" s="35"/>
      <c r="B177" s="136"/>
      <c r="C177" s="168" t="s">
        <v>340</v>
      </c>
      <c r="D177" s="168" t="s">
        <v>166</v>
      </c>
      <c r="E177" s="169" t="s">
        <v>1719</v>
      </c>
      <c r="F177" s="170" t="s">
        <v>1720</v>
      </c>
      <c r="G177" s="171" t="s">
        <v>169</v>
      </c>
      <c r="H177" s="172">
        <v>10</v>
      </c>
      <c r="I177" s="173"/>
      <c r="J177" s="174">
        <f t="shared" si="15"/>
        <v>0</v>
      </c>
      <c r="K177" s="175"/>
      <c r="L177" s="36"/>
      <c r="M177" s="176" t="s">
        <v>1</v>
      </c>
      <c r="N177" s="177" t="s">
        <v>42</v>
      </c>
      <c r="O177" s="61"/>
      <c r="P177" s="178">
        <f t="shared" si="16"/>
        <v>0</v>
      </c>
      <c r="Q177" s="178">
        <v>0</v>
      </c>
      <c r="R177" s="178">
        <f t="shared" si="17"/>
        <v>0</v>
      </c>
      <c r="S177" s="178">
        <v>0</v>
      </c>
      <c r="T177" s="179">
        <f t="shared" si="18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0" t="s">
        <v>379</v>
      </c>
      <c r="AT177" s="180" t="s">
        <v>166</v>
      </c>
      <c r="AU177" s="180" t="s">
        <v>143</v>
      </c>
      <c r="AY177" s="18" t="s">
        <v>164</v>
      </c>
      <c r="BE177" s="101">
        <f t="shared" si="19"/>
        <v>0</v>
      </c>
      <c r="BF177" s="101">
        <f t="shared" si="20"/>
        <v>0</v>
      </c>
      <c r="BG177" s="101">
        <f t="shared" si="21"/>
        <v>0</v>
      </c>
      <c r="BH177" s="101">
        <f t="shared" si="22"/>
        <v>0</v>
      </c>
      <c r="BI177" s="101">
        <f t="shared" si="23"/>
        <v>0</v>
      </c>
      <c r="BJ177" s="18" t="s">
        <v>143</v>
      </c>
      <c r="BK177" s="101">
        <f t="shared" si="24"/>
        <v>0</v>
      </c>
      <c r="BL177" s="18" t="s">
        <v>379</v>
      </c>
      <c r="BM177" s="180" t="s">
        <v>1721</v>
      </c>
    </row>
    <row r="178" spans="1:65" s="2" customFormat="1" ht="16.5" customHeight="1">
      <c r="A178" s="35"/>
      <c r="B178" s="136"/>
      <c r="C178" s="168" t="s">
        <v>319</v>
      </c>
      <c r="D178" s="168" t="s">
        <v>166</v>
      </c>
      <c r="E178" s="169" t="s">
        <v>1722</v>
      </c>
      <c r="F178" s="170" t="s">
        <v>1723</v>
      </c>
      <c r="G178" s="171" t="s">
        <v>169</v>
      </c>
      <c r="H178" s="172">
        <v>4</v>
      </c>
      <c r="I178" s="173"/>
      <c r="J178" s="174">
        <f t="shared" si="15"/>
        <v>0</v>
      </c>
      <c r="K178" s="175"/>
      <c r="L178" s="36"/>
      <c r="M178" s="176" t="s">
        <v>1</v>
      </c>
      <c r="N178" s="177" t="s">
        <v>42</v>
      </c>
      <c r="O178" s="61"/>
      <c r="P178" s="178">
        <f t="shared" si="16"/>
        <v>0</v>
      </c>
      <c r="Q178" s="178">
        <v>0</v>
      </c>
      <c r="R178" s="178">
        <f t="shared" si="17"/>
        <v>0</v>
      </c>
      <c r="S178" s="178">
        <v>0</v>
      </c>
      <c r="T178" s="179">
        <f t="shared" si="18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0" t="s">
        <v>379</v>
      </c>
      <c r="AT178" s="180" t="s">
        <v>166</v>
      </c>
      <c r="AU178" s="180" t="s">
        <v>143</v>
      </c>
      <c r="AY178" s="18" t="s">
        <v>164</v>
      </c>
      <c r="BE178" s="101">
        <f t="shared" si="19"/>
        <v>0</v>
      </c>
      <c r="BF178" s="101">
        <f t="shared" si="20"/>
        <v>0</v>
      </c>
      <c r="BG178" s="101">
        <f t="shared" si="21"/>
        <v>0</v>
      </c>
      <c r="BH178" s="101">
        <f t="shared" si="22"/>
        <v>0</v>
      </c>
      <c r="BI178" s="101">
        <f t="shared" si="23"/>
        <v>0</v>
      </c>
      <c r="BJ178" s="18" t="s">
        <v>143</v>
      </c>
      <c r="BK178" s="101">
        <f t="shared" si="24"/>
        <v>0</v>
      </c>
      <c r="BL178" s="18" t="s">
        <v>379</v>
      </c>
      <c r="BM178" s="180" t="s">
        <v>1724</v>
      </c>
    </row>
    <row r="179" spans="1:65" s="2" customFormat="1" ht="16.5" customHeight="1">
      <c r="A179" s="35"/>
      <c r="B179" s="136"/>
      <c r="C179" s="168" t="s">
        <v>350</v>
      </c>
      <c r="D179" s="168" t="s">
        <v>166</v>
      </c>
      <c r="E179" s="169" t="s">
        <v>1725</v>
      </c>
      <c r="F179" s="170" t="s">
        <v>1726</v>
      </c>
      <c r="G179" s="171" t="s">
        <v>169</v>
      </c>
      <c r="H179" s="172">
        <v>5</v>
      </c>
      <c r="I179" s="173"/>
      <c r="J179" s="174">
        <f t="shared" si="15"/>
        <v>0</v>
      </c>
      <c r="K179" s="175"/>
      <c r="L179" s="36"/>
      <c r="M179" s="176" t="s">
        <v>1</v>
      </c>
      <c r="N179" s="177" t="s">
        <v>42</v>
      </c>
      <c r="O179" s="61"/>
      <c r="P179" s="178">
        <f t="shared" si="16"/>
        <v>0</v>
      </c>
      <c r="Q179" s="178">
        <v>0</v>
      </c>
      <c r="R179" s="178">
        <f t="shared" si="17"/>
        <v>0</v>
      </c>
      <c r="S179" s="178">
        <v>0</v>
      </c>
      <c r="T179" s="179">
        <f t="shared" si="18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0" t="s">
        <v>379</v>
      </c>
      <c r="AT179" s="180" t="s">
        <v>166</v>
      </c>
      <c r="AU179" s="180" t="s">
        <v>143</v>
      </c>
      <c r="AY179" s="18" t="s">
        <v>164</v>
      </c>
      <c r="BE179" s="101">
        <f t="shared" si="19"/>
        <v>0</v>
      </c>
      <c r="BF179" s="101">
        <f t="shared" si="20"/>
        <v>0</v>
      </c>
      <c r="BG179" s="101">
        <f t="shared" si="21"/>
        <v>0</v>
      </c>
      <c r="BH179" s="101">
        <f t="shared" si="22"/>
        <v>0</v>
      </c>
      <c r="BI179" s="101">
        <f t="shared" si="23"/>
        <v>0</v>
      </c>
      <c r="BJ179" s="18" t="s">
        <v>143</v>
      </c>
      <c r="BK179" s="101">
        <f t="shared" si="24"/>
        <v>0</v>
      </c>
      <c r="BL179" s="18" t="s">
        <v>379</v>
      </c>
      <c r="BM179" s="180" t="s">
        <v>1727</v>
      </c>
    </row>
    <row r="180" spans="1:65" s="2" customFormat="1" ht="16.5" customHeight="1">
      <c r="A180" s="35"/>
      <c r="B180" s="136"/>
      <c r="C180" s="205" t="s">
        <v>327</v>
      </c>
      <c r="D180" s="205" t="s">
        <v>208</v>
      </c>
      <c r="E180" s="206" t="s">
        <v>1728</v>
      </c>
      <c r="F180" s="207" t="s">
        <v>1729</v>
      </c>
      <c r="G180" s="208" t="s">
        <v>997</v>
      </c>
      <c r="H180" s="234"/>
      <c r="I180" s="210"/>
      <c r="J180" s="211">
        <f t="shared" si="15"/>
        <v>0</v>
      </c>
      <c r="K180" s="212"/>
      <c r="L180" s="213"/>
      <c r="M180" s="214" t="s">
        <v>1</v>
      </c>
      <c r="N180" s="215" t="s">
        <v>42</v>
      </c>
      <c r="O180" s="61"/>
      <c r="P180" s="178">
        <f t="shared" si="16"/>
        <v>0</v>
      </c>
      <c r="Q180" s="178">
        <v>0</v>
      </c>
      <c r="R180" s="178">
        <f t="shared" si="17"/>
        <v>0</v>
      </c>
      <c r="S180" s="178">
        <v>0</v>
      </c>
      <c r="T180" s="179">
        <f t="shared" si="18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0" t="s">
        <v>1615</v>
      </c>
      <c r="AT180" s="180" t="s">
        <v>208</v>
      </c>
      <c r="AU180" s="180" t="s">
        <v>143</v>
      </c>
      <c r="AY180" s="18" t="s">
        <v>164</v>
      </c>
      <c r="BE180" s="101">
        <f t="shared" si="19"/>
        <v>0</v>
      </c>
      <c r="BF180" s="101">
        <f t="shared" si="20"/>
        <v>0</v>
      </c>
      <c r="BG180" s="101">
        <f t="shared" si="21"/>
        <v>0</v>
      </c>
      <c r="BH180" s="101">
        <f t="shared" si="22"/>
        <v>0</v>
      </c>
      <c r="BI180" s="101">
        <f t="shared" si="23"/>
        <v>0</v>
      </c>
      <c r="BJ180" s="18" t="s">
        <v>143</v>
      </c>
      <c r="BK180" s="101">
        <f t="shared" si="24"/>
        <v>0</v>
      </c>
      <c r="BL180" s="18" t="s">
        <v>379</v>
      </c>
      <c r="BM180" s="180" t="s">
        <v>1730</v>
      </c>
    </row>
    <row r="181" spans="1:65" s="2" customFormat="1" ht="16.5" customHeight="1">
      <c r="A181" s="35"/>
      <c r="B181" s="136"/>
      <c r="C181" s="205" t="s">
        <v>358</v>
      </c>
      <c r="D181" s="205" t="s">
        <v>208</v>
      </c>
      <c r="E181" s="206" t="s">
        <v>1731</v>
      </c>
      <c r="F181" s="207" t="s">
        <v>1732</v>
      </c>
      <c r="G181" s="208" t="s">
        <v>997</v>
      </c>
      <c r="H181" s="234"/>
      <c r="I181" s="210"/>
      <c r="J181" s="211">
        <f t="shared" si="15"/>
        <v>0</v>
      </c>
      <c r="K181" s="212"/>
      <c r="L181" s="213"/>
      <c r="M181" s="214" t="s">
        <v>1</v>
      </c>
      <c r="N181" s="215" t="s">
        <v>42</v>
      </c>
      <c r="O181" s="61"/>
      <c r="P181" s="178">
        <f t="shared" si="16"/>
        <v>0</v>
      </c>
      <c r="Q181" s="178">
        <v>0</v>
      </c>
      <c r="R181" s="178">
        <f t="shared" si="17"/>
        <v>0</v>
      </c>
      <c r="S181" s="178">
        <v>0</v>
      </c>
      <c r="T181" s="179">
        <f t="shared" si="18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0" t="s">
        <v>1615</v>
      </c>
      <c r="AT181" s="180" t="s">
        <v>208</v>
      </c>
      <c r="AU181" s="180" t="s">
        <v>143</v>
      </c>
      <c r="AY181" s="18" t="s">
        <v>164</v>
      </c>
      <c r="BE181" s="101">
        <f t="shared" si="19"/>
        <v>0</v>
      </c>
      <c r="BF181" s="101">
        <f t="shared" si="20"/>
        <v>0</v>
      </c>
      <c r="BG181" s="101">
        <f t="shared" si="21"/>
        <v>0</v>
      </c>
      <c r="BH181" s="101">
        <f t="shared" si="22"/>
        <v>0</v>
      </c>
      <c r="BI181" s="101">
        <f t="shared" si="23"/>
        <v>0</v>
      </c>
      <c r="BJ181" s="18" t="s">
        <v>143</v>
      </c>
      <c r="BK181" s="101">
        <f t="shared" si="24"/>
        <v>0</v>
      </c>
      <c r="BL181" s="18" t="s">
        <v>379</v>
      </c>
      <c r="BM181" s="180" t="s">
        <v>1733</v>
      </c>
    </row>
    <row r="182" spans="1:65" s="2" customFormat="1" ht="16.5" customHeight="1">
      <c r="A182" s="35"/>
      <c r="B182" s="136"/>
      <c r="C182" s="205" t="s">
        <v>330</v>
      </c>
      <c r="D182" s="205" t="s">
        <v>208</v>
      </c>
      <c r="E182" s="206" t="s">
        <v>1734</v>
      </c>
      <c r="F182" s="207" t="s">
        <v>1735</v>
      </c>
      <c r="G182" s="208" t="s">
        <v>169</v>
      </c>
      <c r="H182" s="209">
        <v>1</v>
      </c>
      <c r="I182" s="210"/>
      <c r="J182" s="211">
        <f t="shared" si="15"/>
        <v>0</v>
      </c>
      <c r="K182" s="212"/>
      <c r="L182" s="213"/>
      <c r="M182" s="214" t="s">
        <v>1</v>
      </c>
      <c r="N182" s="215" t="s">
        <v>42</v>
      </c>
      <c r="O182" s="61"/>
      <c r="P182" s="178">
        <f t="shared" si="16"/>
        <v>0</v>
      </c>
      <c r="Q182" s="178">
        <v>0</v>
      </c>
      <c r="R182" s="178">
        <f t="shared" si="17"/>
        <v>0</v>
      </c>
      <c r="S182" s="178">
        <v>0</v>
      </c>
      <c r="T182" s="179">
        <f t="shared" si="18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0" t="s">
        <v>1615</v>
      </c>
      <c r="AT182" s="180" t="s">
        <v>208</v>
      </c>
      <c r="AU182" s="180" t="s">
        <v>143</v>
      </c>
      <c r="AY182" s="18" t="s">
        <v>164</v>
      </c>
      <c r="BE182" s="101">
        <f t="shared" si="19"/>
        <v>0</v>
      </c>
      <c r="BF182" s="101">
        <f t="shared" si="20"/>
        <v>0</v>
      </c>
      <c r="BG182" s="101">
        <f t="shared" si="21"/>
        <v>0</v>
      </c>
      <c r="BH182" s="101">
        <f t="shared" si="22"/>
        <v>0</v>
      </c>
      <c r="BI182" s="101">
        <f t="shared" si="23"/>
        <v>0</v>
      </c>
      <c r="BJ182" s="18" t="s">
        <v>143</v>
      </c>
      <c r="BK182" s="101">
        <f t="shared" si="24"/>
        <v>0</v>
      </c>
      <c r="BL182" s="18" t="s">
        <v>379</v>
      </c>
      <c r="BM182" s="180" t="s">
        <v>1736</v>
      </c>
    </row>
    <row r="183" spans="1:65" s="2" customFormat="1" ht="16.5" customHeight="1">
      <c r="A183" s="35"/>
      <c r="B183" s="136"/>
      <c r="C183" s="205" t="s">
        <v>367</v>
      </c>
      <c r="D183" s="205" t="s">
        <v>208</v>
      </c>
      <c r="E183" s="206" t="s">
        <v>1737</v>
      </c>
      <c r="F183" s="207" t="s">
        <v>1738</v>
      </c>
      <c r="G183" s="208" t="s">
        <v>169</v>
      </c>
      <c r="H183" s="209">
        <v>1</v>
      </c>
      <c r="I183" s="210"/>
      <c r="J183" s="211">
        <f t="shared" si="15"/>
        <v>0</v>
      </c>
      <c r="K183" s="212"/>
      <c r="L183" s="213"/>
      <c r="M183" s="214" t="s">
        <v>1</v>
      </c>
      <c r="N183" s="215" t="s">
        <v>42</v>
      </c>
      <c r="O183" s="61"/>
      <c r="P183" s="178">
        <f t="shared" si="16"/>
        <v>0</v>
      </c>
      <c r="Q183" s="178">
        <v>0</v>
      </c>
      <c r="R183" s="178">
        <f t="shared" si="17"/>
        <v>0</v>
      </c>
      <c r="S183" s="178">
        <v>0</v>
      </c>
      <c r="T183" s="179">
        <f t="shared" si="18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80" t="s">
        <v>1615</v>
      </c>
      <c r="AT183" s="180" t="s">
        <v>208</v>
      </c>
      <c r="AU183" s="180" t="s">
        <v>143</v>
      </c>
      <c r="AY183" s="18" t="s">
        <v>164</v>
      </c>
      <c r="BE183" s="101">
        <f t="shared" si="19"/>
        <v>0</v>
      </c>
      <c r="BF183" s="101">
        <f t="shared" si="20"/>
        <v>0</v>
      </c>
      <c r="BG183" s="101">
        <f t="shared" si="21"/>
        <v>0</v>
      </c>
      <c r="BH183" s="101">
        <f t="shared" si="22"/>
        <v>0</v>
      </c>
      <c r="BI183" s="101">
        <f t="shared" si="23"/>
        <v>0</v>
      </c>
      <c r="BJ183" s="18" t="s">
        <v>143</v>
      </c>
      <c r="BK183" s="101">
        <f t="shared" si="24"/>
        <v>0</v>
      </c>
      <c r="BL183" s="18" t="s">
        <v>379</v>
      </c>
      <c r="BM183" s="180" t="s">
        <v>1739</v>
      </c>
    </row>
    <row r="184" spans="1:65" s="2" customFormat="1" ht="16.5" customHeight="1">
      <c r="A184" s="35"/>
      <c r="B184" s="136"/>
      <c r="C184" s="205" t="s">
        <v>334</v>
      </c>
      <c r="D184" s="205" t="s">
        <v>208</v>
      </c>
      <c r="E184" s="206" t="s">
        <v>1740</v>
      </c>
      <c r="F184" s="207" t="s">
        <v>1741</v>
      </c>
      <c r="G184" s="208" t="s">
        <v>169</v>
      </c>
      <c r="H184" s="209">
        <v>1</v>
      </c>
      <c r="I184" s="210"/>
      <c r="J184" s="211">
        <f t="shared" si="15"/>
        <v>0</v>
      </c>
      <c r="K184" s="212"/>
      <c r="L184" s="213"/>
      <c r="M184" s="214" t="s">
        <v>1</v>
      </c>
      <c r="N184" s="215" t="s">
        <v>42</v>
      </c>
      <c r="O184" s="61"/>
      <c r="P184" s="178">
        <f t="shared" si="16"/>
        <v>0</v>
      </c>
      <c r="Q184" s="178">
        <v>0</v>
      </c>
      <c r="R184" s="178">
        <f t="shared" si="17"/>
        <v>0</v>
      </c>
      <c r="S184" s="178">
        <v>0</v>
      </c>
      <c r="T184" s="179">
        <f t="shared" si="18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0" t="s">
        <v>1615</v>
      </c>
      <c r="AT184" s="180" t="s">
        <v>208</v>
      </c>
      <c r="AU184" s="180" t="s">
        <v>143</v>
      </c>
      <c r="AY184" s="18" t="s">
        <v>164</v>
      </c>
      <c r="BE184" s="101">
        <f t="shared" si="19"/>
        <v>0</v>
      </c>
      <c r="BF184" s="101">
        <f t="shared" si="20"/>
        <v>0</v>
      </c>
      <c r="BG184" s="101">
        <f t="shared" si="21"/>
        <v>0</v>
      </c>
      <c r="BH184" s="101">
        <f t="shared" si="22"/>
        <v>0</v>
      </c>
      <c r="BI184" s="101">
        <f t="shared" si="23"/>
        <v>0</v>
      </c>
      <c r="BJ184" s="18" t="s">
        <v>143</v>
      </c>
      <c r="BK184" s="101">
        <f t="shared" si="24"/>
        <v>0</v>
      </c>
      <c r="BL184" s="18" t="s">
        <v>379</v>
      </c>
      <c r="BM184" s="180" t="s">
        <v>1742</v>
      </c>
    </row>
    <row r="185" spans="1:65" s="2" customFormat="1" ht="16.5" customHeight="1">
      <c r="A185" s="35"/>
      <c r="B185" s="136"/>
      <c r="C185" s="205" t="s">
        <v>376</v>
      </c>
      <c r="D185" s="205" t="s">
        <v>208</v>
      </c>
      <c r="E185" s="206" t="s">
        <v>1743</v>
      </c>
      <c r="F185" s="207" t="s">
        <v>1744</v>
      </c>
      <c r="G185" s="208" t="s">
        <v>169</v>
      </c>
      <c r="H185" s="209">
        <v>1</v>
      </c>
      <c r="I185" s="210"/>
      <c r="J185" s="211">
        <f t="shared" si="15"/>
        <v>0</v>
      </c>
      <c r="K185" s="212"/>
      <c r="L185" s="213"/>
      <c r="M185" s="214" t="s">
        <v>1</v>
      </c>
      <c r="N185" s="215" t="s">
        <v>42</v>
      </c>
      <c r="O185" s="61"/>
      <c r="P185" s="178">
        <f t="shared" si="16"/>
        <v>0</v>
      </c>
      <c r="Q185" s="178">
        <v>0</v>
      </c>
      <c r="R185" s="178">
        <f t="shared" si="17"/>
        <v>0</v>
      </c>
      <c r="S185" s="178">
        <v>0</v>
      </c>
      <c r="T185" s="179">
        <f t="shared" si="18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0" t="s">
        <v>1615</v>
      </c>
      <c r="AT185" s="180" t="s">
        <v>208</v>
      </c>
      <c r="AU185" s="180" t="s">
        <v>143</v>
      </c>
      <c r="AY185" s="18" t="s">
        <v>164</v>
      </c>
      <c r="BE185" s="101">
        <f t="shared" si="19"/>
        <v>0</v>
      </c>
      <c r="BF185" s="101">
        <f t="shared" si="20"/>
        <v>0</v>
      </c>
      <c r="BG185" s="101">
        <f t="shared" si="21"/>
        <v>0</v>
      </c>
      <c r="BH185" s="101">
        <f t="shared" si="22"/>
        <v>0</v>
      </c>
      <c r="BI185" s="101">
        <f t="shared" si="23"/>
        <v>0</v>
      </c>
      <c r="BJ185" s="18" t="s">
        <v>143</v>
      </c>
      <c r="BK185" s="101">
        <f t="shared" si="24"/>
        <v>0</v>
      </c>
      <c r="BL185" s="18" t="s">
        <v>379</v>
      </c>
      <c r="BM185" s="180" t="s">
        <v>1745</v>
      </c>
    </row>
    <row r="186" spans="1:65" s="12" customFormat="1" ht="23" customHeight="1">
      <c r="B186" s="155"/>
      <c r="D186" s="156" t="s">
        <v>75</v>
      </c>
      <c r="E186" s="166" t="s">
        <v>1746</v>
      </c>
      <c r="F186" s="166" t="s">
        <v>1747</v>
      </c>
      <c r="I186" s="158"/>
      <c r="J186" s="167">
        <f>BK186</f>
        <v>0</v>
      </c>
      <c r="L186" s="155"/>
      <c r="M186" s="160"/>
      <c r="N186" s="161"/>
      <c r="O186" s="161"/>
      <c r="P186" s="162">
        <f>SUM(P187:P194)</f>
        <v>0</v>
      </c>
      <c r="Q186" s="161"/>
      <c r="R186" s="162">
        <f>SUM(R187:R194)</f>
        <v>0.24815700000000002</v>
      </c>
      <c r="S186" s="161"/>
      <c r="T186" s="163">
        <f>SUM(T187:T194)</f>
        <v>0</v>
      </c>
      <c r="AR186" s="156" t="s">
        <v>176</v>
      </c>
      <c r="AT186" s="164" t="s">
        <v>75</v>
      </c>
      <c r="AU186" s="164" t="s">
        <v>84</v>
      </c>
      <c r="AY186" s="156" t="s">
        <v>164</v>
      </c>
      <c r="BK186" s="165">
        <f>SUM(BK187:BK194)</f>
        <v>0</v>
      </c>
    </row>
    <row r="187" spans="1:65" s="2" customFormat="1" ht="16.5" customHeight="1">
      <c r="A187" s="35"/>
      <c r="B187" s="136"/>
      <c r="C187" s="168" t="s">
        <v>337</v>
      </c>
      <c r="D187" s="168" t="s">
        <v>166</v>
      </c>
      <c r="E187" s="169" t="s">
        <v>1748</v>
      </c>
      <c r="F187" s="170" t="s">
        <v>1749</v>
      </c>
      <c r="G187" s="171" t="s">
        <v>169</v>
      </c>
      <c r="H187" s="172">
        <v>1</v>
      </c>
      <c r="I187" s="173"/>
      <c r="J187" s="174">
        <f t="shared" ref="J187:J194" si="25">ROUND(I187*H187,2)</f>
        <v>0</v>
      </c>
      <c r="K187" s="175"/>
      <c r="L187" s="36"/>
      <c r="M187" s="176" t="s">
        <v>1</v>
      </c>
      <c r="N187" s="177" t="s">
        <v>42</v>
      </c>
      <c r="O187" s="61"/>
      <c r="P187" s="178">
        <f t="shared" ref="P187:P194" si="26">O187*H187</f>
        <v>0</v>
      </c>
      <c r="Q187" s="178">
        <v>0</v>
      </c>
      <c r="R187" s="178">
        <f t="shared" ref="R187:R194" si="27">Q187*H187</f>
        <v>0</v>
      </c>
      <c r="S187" s="178">
        <v>0</v>
      </c>
      <c r="T187" s="179">
        <f t="shared" ref="T187:T194" si="28"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80" t="s">
        <v>379</v>
      </c>
      <c r="AT187" s="180" t="s">
        <v>166</v>
      </c>
      <c r="AU187" s="180" t="s">
        <v>143</v>
      </c>
      <c r="AY187" s="18" t="s">
        <v>164</v>
      </c>
      <c r="BE187" s="101">
        <f t="shared" ref="BE187:BE194" si="29">IF(N187="základná",J187,0)</f>
        <v>0</v>
      </c>
      <c r="BF187" s="101">
        <f t="shared" ref="BF187:BF194" si="30">IF(N187="znížená",J187,0)</f>
        <v>0</v>
      </c>
      <c r="BG187" s="101">
        <f t="shared" ref="BG187:BG194" si="31">IF(N187="zákl. prenesená",J187,0)</f>
        <v>0</v>
      </c>
      <c r="BH187" s="101">
        <f t="shared" ref="BH187:BH194" si="32">IF(N187="zníž. prenesená",J187,0)</f>
        <v>0</v>
      </c>
      <c r="BI187" s="101">
        <f t="shared" ref="BI187:BI194" si="33">IF(N187="nulová",J187,0)</f>
        <v>0</v>
      </c>
      <c r="BJ187" s="18" t="s">
        <v>143</v>
      </c>
      <c r="BK187" s="101">
        <f t="shared" ref="BK187:BK194" si="34">ROUND(I187*H187,2)</f>
        <v>0</v>
      </c>
      <c r="BL187" s="18" t="s">
        <v>379</v>
      </c>
      <c r="BM187" s="180" t="s">
        <v>1750</v>
      </c>
    </row>
    <row r="188" spans="1:65" s="2" customFormat="1" ht="33" customHeight="1">
      <c r="A188" s="35"/>
      <c r="B188" s="136"/>
      <c r="C188" s="168" t="s">
        <v>384</v>
      </c>
      <c r="D188" s="168" t="s">
        <v>166</v>
      </c>
      <c r="E188" s="169" t="s">
        <v>1751</v>
      </c>
      <c r="F188" s="170" t="s">
        <v>1752</v>
      </c>
      <c r="G188" s="171" t="s">
        <v>186</v>
      </c>
      <c r="H188" s="172">
        <v>29.4</v>
      </c>
      <c r="I188" s="173"/>
      <c r="J188" s="174">
        <f t="shared" si="25"/>
        <v>0</v>
      </c>
      <c r="K188" s="175"/>
      <c r="L188" s="36"/>
      <c r="M188" s="176" t="s">
        <v>1</v>
      </c>
      <c r="N188" s="177" t="s">
        <v>42</v>
      </c>
      <c r="O188" s="61"/>
      <c r="P188" s="178">
        <f t="shared" si="26"/>
        <v>0</v>
      </c>
      <c r="Q188" s="178">
        <v>0</v>
      </c>
      <c r="R188" s="178">
        <f t="shared" si="27"/>
        <v>0</v>
      </c>
      <c r="S188" s="178">
        <v>0</v>
      </c>
      <c r="T188" s="179">
        <f t="shared" si="28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0" t="s">
        <v>379</v>
      </c>
      <c r="AT188" s="180" t="s">
        <v>166</v>
      </c>
      <c r="AU188" s="180" t="s">
        <v>143</v>
      </c>
      <c r="AY188" s="18" t="s">
        <v>164</v>
      </c>
      <c r="BE188" s="101">
        <f t="shared" si="29"/>
        <v>0</v>
      </c>
      <c r="BF188" s="101">
        <f t="shared" si="30"/>
        <v>0</v>
      </c>
      <c r="BG188" s="101">
        <f t="shared" si="31"/>
        <v>0</v>
      </c>
      <c r="BH188" s="101">
        <f t="shared" si="32"/>
        <v>0</v>
      </c>
      <c r="BI188" s="101">
        <f t="shared" si="33"/>
        <v>0</v>
      </c>
      <c r="BJ188" s="18" t="s">
        <v>143</v>
      </c>
      <c r="BK188" s="101">
        <f t="shared" si="34"/>
        <v>0</v>
      </c>
      <c r="BL188" s="18" t="s">
        <v>379</v>
      </c>
      <c r="BM188" s="180" t="s">
        <v>1753</v>
      </c>
    </row>
    <row r="189" spans="1:65" s="2" customFormat="1" ht="21.75" customHeight="1">
      <c r="A189" s="35"/>
      <c r="B189" s="136"/>
      <c r="C189" s="168" t="s">
        <v>343</v>
      </c>
      <c r="D189" s="168" t="s">
        <v>166</v>
      </c>
      <c r="E189" s="169" t="s">
        <v>1754</v>
      </c>
      <c r="F189" s="170" t="s">
        <v>1755</v>
      </c>
      <c r="G189" s="171" t="s">
        <v>186</v>
      </c>
      <c r="H189" s="172">
        <v>21</v>
      </c>
      <c r="I189" s="173"/>
      <c r="J189" s="174">
        <f t="shared" si="25"/>
        <v>0</v>
      </c>
      <c r="K189" s="175"/>
      <c r="L189" s="36"/>
      <c r="M189" s="176" t="s">
        <v>1</v>
      </c>
      <c r="N189" s="177" t="s">
        <v>42</v>
      </c>
      <c r="O189" s="61"/>
      <c r="P189" s="178">
        <f t="shared" si="26"/>
        <v>0</v>
      </c>
      <c r="Q189" s="178">
        <v>0</v>
      </c>
      <c r="R189" s="178">
        <f t="shared" si="27"/>
        <v>0</v>
      </c>
      <c r="S189" s="178">
        <v>0</v>
      </c>
      <c r="T189" s="179">
        <f t="shared" si="28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0" t="s">
        <v>379</v>
      </c>
      <c r="AT189" s="180" t="s">
        <v>166</v>
      </c>
      <c r="AU189" s="180" t="s">
        <v>143</v>
      </c>
      <c r="AY189" s="18" t="s">
        <v>164</v>
      </c>
      <c r="BE189" s="101">
        <f t="shared" si="29"/>
        <v>0</v>
      </c>
      <c r="BF189" s="101">
        <f t="shared" si="30"/>
        <v>0</v>
      </c>
      <c r="BG189" s="101">
        <f t="shared" si="31"/>
        <v>0</v>
      </c>
      <c r="BH189" s="101">
        <f t="shared" si="32"/>
        <v>0</v>
      </c>
      <c r="BI189" s="101">
        <f t="shared" si="33"/>
        <v>0</v>
      </c>
      <c r="BJ189" s="18" t="s">
        <v>143</v>
      </c>
      <c r="BK189" s="101">
        <f t="shared" si="34"/>
        <v>0</v>
      </c>
      <c r="BL189" s="18" t="s">
        <v>379</v>
      </c>
      <c r="BM189" s="180" t="s">
        <v>1756</v>
      </c>
    </row>
    <row r="190" spans="1:65" s="2" customFormat="1" ht="21.75" customHeight="1">
      <c r="A190" s="35"/>
      <c r="B190" s="136"/>
      <c r="C190" s="168" t="s">
        <v>391</v>
      </c>
      <c r="D190" s="168" t="s">
        <v>166</v>
      </c>
      <c r="E190" s="169" t="s">
        <v>1757</v>
      </c>
      <c r="F190" s="170" t="s">
        <v>1758</v>
      </c>
      <c r="G190" s="171" t="s">
        <v>640</v>
      </c>
      <c r="H190" s="172">
        <v>1181.7</v>
      </c>
      <c r="I190" s="173"/>
      <c r="J190" s="174">
        <f t="shared" si="25"/>
        <v>0</v>
      </c>
      <c r="K190" s="175"/>
      <c r="L190" s="36"/>
      <c r="M190" s="176" t="s">
        <v>1</v>
      </c>
      <c r="N190" s="177" t="s">
        <v>42</v>
      </c>
      <c r="O190" s="61"/>
      <c r="P190" s="178">
        <f t="shared" si="26"/>
        <v>0</v>
      </c>
      <c r="Q190" s="178">
        <v>0</v>
      </c>
      <c r="R190" s="178">
        <f t="shared" si="27"/>
        <v>0</v>
      </c>
      <c r="S190" s="178">
        <v>0</v>
      </c>
      <c r="T190" s="179">
        <f t="shared" si="28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0" t="s">
        <v>379</v>
      </c>
      <c r="AT190" s="180" t="s">
        <v>166</v>
      </c>
      <c r="AU190" s="180" t="s">
        <v>143</v>
      </c>
      <c r="AY190" s="18" t="s">
        <v>164</v>
      </c>
      <c r="BE190" s="101">
        <f t="shared" si="29"/>
        <v>0</v>
      </c>
      <c r="BF190" s="101">
        <f t="shared" si="30"/>
        <v>0</v>
      </c>
      <c r="BG190" s="101">
        <f t="shared" si="31"/>
        <v>0</v>
      </c>
      <c r="BH190" s="101">
        <f t="shared" si="32"/>
        <v>0</v>
      </c>
      <c r="BI190" s="101">
        <f t="shared" si="33"/>
        <v>0</v>
      </c>
      <c r="BJ190" s="18" t="s">
        <v>143</v>
      </c>
      <c r="BK190" s="101">
        <f t="shared" si="34"/>
        <v>0</v>
      </c>
      <c r="BL190" s="18" t="s">
        <v>379</v>
      </c>
      <c r="BM190" s="180" t="s">
        <v>1759</v>
      </c>
    </row>
    <row r="191" spans="1:65" s="2" customFormat="1" ht="21.75" customHeight="1">
      <c r="A191" s="35"/>
      <c r="B191" s="136"/>
      <c r="C191" s="168" t="s">
        <v>346</v>
      </c>
      <c r="D191" s="168" t="s">
        <v>166</v>
      </c>
      <c r="E191" s="169" t="s">
        <v>1760</v>
      </c>
      <c r="F191" s="170" t="s">
        <v>1761</v>
      </c>
      <c r="G191" s="171" t="s">
        <v>640</v>
      </c>
      <c r="H191" s="172">
        <v>1181.7</v>
      </c>
      <c r="I191" s="173"/>
      <c r="J191" s="174">
        <f t="shared" si="25"/>
        <v>0</v>
      </c>
      <c r="K191" s="175"/>
      <c r="L191" s="36"/>
      <c r="M191" s="176" t="s">
        <v>1</v>
      </c>
      <c r="N191" s="177" t="s">
        <v>42</v>
      </c>
      <c r="O191" s="61"/>
      <c r="P191" s="178">
        <f t="shared" si="26"/>
        <v>0</v>
      </c>
      <c r="Q191" s="178">
        <v>0</v>
      </c>
      <c r="R191" s="178">
        <f t="shared" si="27"/>
        <v>0</v>
      </c>
      <c r="S191" s="178">
        <v>0</v>
      </c>
      <c r="T191" s="179">
        <f t="shared" si="28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0" t="s">
        <v>379</v>
      </c>
      <c r="AT191" s="180" t="s">
        <v>166</v>
      </c>
      <c r="AU191" s="180" t="s">
        <v>143</v>
      </c>
      <c r="AY191" s="18" t="s">
        <v>164</v>
      </c>
      <c r="BE191" s="101">
        <f t="shared" si="29"/>
        <v>0</v>
      </c>
      <c r="BF191" s="101">
        <f t="shared" si="30"/>
        <v>0</v>
      </c>
      <c r="BG191" s="101">
        <f t="shared" si="31"/>
        <v>0</v>
      </c>
      <c r="BH191" s="101">
        <f t="shared" si="32"/>
        <v>0</v>
      </c>
      <c r="BI191" s="101">
        <f t="shared" si="33"/>
        <v>0</v>
      </c>
      <c r="BJ191" s="18" t="s">
        <v>143</v>
      </c>
      <c r="BK191" s="101">
        <f t="shared" si="34"/>
        <v>0</v>
      </c>
      <c r="BL191" s="18" t="s">
        <v>379</v>
      </c>
      <c r="BM191" s="180" t="s">
        <v>1762</v>
      </c>
    </row>
    <row r="192" spans="1:65" s="2" customFormat="1" ht="21.75" customHeight="1">
      <c r="A192" s="35"/>
      <c r="B192" s="136"/>
      <c r="C192" s="205" t="s">
        <v>398</v>
      </c>
      <c r="D192" s="205" t="s">
        <v>208</v>
      </c>
      <c r="E192" s="206" t="s">
        <v>1763</v>
      </c>
      <c r="F192" s="207" t="s">
        <v>1764</v>
      </c>
      <c r="G192" s="208" t="s">
        <v>640</v>
      </c>
      <c r="H192" s="209">
        <v>1181.7</v>
      </c>
      <c r="I192" s="210"/>
      <c r="J192" s="211">
        <f t="shared" si="25"/>
        <v>0</v>
      </c>
      <c r="K192" s="212"/>
      <c r="L192" s="213"/>
      <c r="M192" s="214" t="s">
        <v>1</v>
      </c>
      <c r="N192" s="215" t="s">
        <v>42</v>
      </c>
      <c r="O192" s="61"/>
      <c r="P192" s="178">
        <f t="shared" si="26"/>
        <v>0</v>
      </c>
      <c r="Q192" s="178">
        <v>2.1000000000000001E-4</v>
      </c>
      <c r="R192" s="178">
        <f t="shared" si="27"/>
        <v>0.24815700000000002</v>
      </c>
      <c r="S192" s="178">
        <v>0</v>
      </c>
      <c r="T192" s="179">
        <f t="shared" si="28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80" t="s">
        <v>679</v>
      </c>
      <c r="AT192" s="180" t="s">
        <v>208</v>
      </c>
      <c r="AU192" s="180" t="s">
        <v>143</v>
      </c>
      <c r="AY192" s="18" t="s">
        <v>164</v>
      </c>
      <c r="BE192" s="101">
        <f t="shared" si="29"/>
        <v>0</v>
      </c>
      <c r="BF192" s="101">
        <f t="shared" si="30"/>
        <v>0</v>
      </c>
      <c r="BG192" s="101">
        <f t="shared" si="31"/>
        <v>0</v>
      </c>
      <c r="BH192" s="101">
        <f t="shared" si="32"/>
        <v>0</v>
      </c>
      <c r="BI192" s="101">
        <f t="shared" si="33"/>
        <v>0</v>
      </c>
      <c r="BJ192" s="18" t="s">
        <v>143</v>
      </c>
      <c r="BK192" s="101">
        <f t="shared" si="34"/>
        <v>0</v>
      </c>
      <c r="BL192" s="18" t="s">
        <v>679</v>
      </c>
      <c r="BM192" s="180" t="s">
        <v>1765</v>
      </c>
    </row>
    <row r="193" spans="1:65" s="2" customFormat="1" ht="33" customHeight="1">
      <c r="A193" s="35"/>
      <c r="B193" s="136"/>
      <c r="C193" s="168" t="s">
        <v>366</v>
      </c>
      <c r="D193" s="168" t="s">
        <v>166</v>
      </c>
      <c r="E193" s="169" t="s">
        <v>1766</v>
      </c>
      <c r="F193" s="170" t="s">
        <v>1767</v>
      </c>
      <c r="G193" s="171" t="s">
        <v>640</v>
      </c>
      <c r="H193" s="172">
        <v>1181.7</v>
      </c>
      <c r="I193" s="173"/>
      <c r="J193" s="174">
        <f t="shared" si="25"/>
        <v>0</v>
      </c>
      <c r="K193" s="175"/>
      <c r="L193" s="36"/>
      <c r="M193" s="176" t="s">
        <v>1</v>
      </c>
      <c r="N193" s="177" t="s">
        <v>42</v>
      </c>
      <c r="O193" s="61"/>
      <c r="P193" s="178">
        <f t="shared" si="26"/>
        <v>0</v>
      </c>
      <c r="Q193" s="178">
        <v>0</v>
      </c>
      <c r="R193" s="178">
        <f t="shared" si="27"/>
        <v>0</v>
      </c>
      <c r="S193" s="178">
        <v>0</v>
      </c>
      <c r="T193" s="179">
        <f t="shared" si="28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0" t="s">
        <v>379</v>
      </c>
      <c r="AT193" s="180" t="s">
        <v>166</v>
      </c>
      <c r="AU193" s="180" t="s">
        <v>143</v>
      </c>
      <c r="AY193" s="18" t="s">
        <v>164</v>
      </c>
      <c r="BE193" s="101">
        <f t="shared" si="29"/>
        <v>0</v>
      </c>
      <c r="BF193" s="101">
        <f t="shared" si="30"/>
        <v>0</v>
      </c>
      <c r="BG193" s="101">
        <f t="shared" si="31"/>
        <v>0</v>
      </c>
      <c r="BH193" s="101">
        <f t="shared" si="32"/>
        <v>0</v>
      </c>
      <c r="BI193" s="101">
        <f t="shared" si="33"/>
        <v>0</v>
      </c>
      <c r="BJ193" s="18" t="s">
        <v>143</v>
      </c>
      <c r="BK193" s="101">
        <f t="shared" si="34"/>
        <v>0</v>
      </c>
      <c r="BL193" s="18" t="s">
        <v>379</v>
      </c>
      <c r="BM193" s="180" t="s">
        <v>1768</v>
      </c>
    </row>
    <row r="194" spans="1:65" s="2" customFormat="1" ht="33" customHeight="1">
      <c r="A194" s="35"/>
      <c r="B194" s="136"/>
      <c r="C194" s="168" t="s">
        <v>405</v>
      </c>
      <c r="D194" s="168" t="s">
        <v>166</v>
      </c>
      <c r="E194" s="169" t="s">
        <v>1769</v>
      </c>
      <c r="F194" s="170" t="s">
        <v>1770</v>
      </c>
      <c r="G194" s="171" t="s">
        <v>174</v>
      </c>
      <c r="H194" s="172">
        <v>473</v>
      </c>
      <c r="I194" s="173"/>
      <c r="J194" s="174">
        <f t="shared" si="25"/>
        <v>0</v>
      </c>
      <c r="K194" s="175"/>
      <c r="L194" s="36"/>
      <c r="M194" s="217" t="s">
        <v>1</v>
      </c>
      <c r="N194" s="218" t="s">
        <v>42</v>
      </c>
      <c r="O194" s="219"/>
      <c r="P194" s="220">
        <f t="shared" si="26"/>
        <v>0</v>
      </c>
      <c r="Q194" s="220">
        <v>0</v>
      </c>
      <c r="R194" s="220">
        <f t="shared" si="27"/>
        <v>0</v>
      </c>
      <c r="S194" s="220">
        <v>0</v>
      </c>
      <c r="T194" s="221">
        <f t="shared" si="28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0" t="s">
        <v>379</v>
      </c>
      <c r="AT194" s="180" t="s">
        <v>166</v>
      </c>
      <c r="AU194" s="180" t="s">
        <v>143</v>
      </c>
      <c r="AY194" s="18" t="s">
        <v>164</v>
      </c>
      <c r="BE194" s="101">
        <f t="shared" si="29"/>
        <v>0</v>
      </c>
      <c r="BF194" s="101">
        <f t="shared" si="30"/>
        <v>0</v>
      </c>
      <c r="BG194" s="101">
        <f t="shared" si="31"/>
        <v>0</v>
      </c>
      <c r="BH194" s="101">
        <f t="shared" si="32"/>
        <v>0</v>
      </c>
      <c r="BI194" s="101">
        <f t="shared" si="33"/>
        <v>0</v>
      </c>
      <c r="BJ194" s="18" t="s">
        <v>143</v>
      </c>
      <c r="BK194" s="101">
        <f t="shared" si="34"/>
        <v>0</v>
      </c>
      <c r="BL194" s="18" t="s">
        <v>379</v>
      </c>
      <c r="BM194" s="180" t="s">
        <v>1771</v>
      </c>
    </row>
    <row r="195" spans="1:65" s="2" customFormat="1" ht="7" customHeight="1">
      <c r="A195" s="35"/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36"/>
      <c r="M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</row>
  </sheetData>
  <autoFilter ref="C129:K194" xr:uid="{00000000-0009-0000-0000-000006000000}"/>
  <mergeCells count="14">
    <mergeCell ref="D108:F108"/>
    <mergeCell ref="E120:H120"/>
    <mergeCell ref="E122:H122"/>
    <mergeCell ref="L2:V2"/>
    <mergeCell ref="E88:H88"/>
    <mergeCell ref="D104:F104"/>
    <mergeCell ref="D105:F105"/>
    <mergeCell ref="D106:F106"/>
    <mergeCell ref="D107:F107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0"/>
  <sheetViews>
    <sheetView showGridLines="0" topLeftCell="A7" workbookViewId="0">
      <selection activeCell="K10" sqref="K10"/>
    </sheetView>
  </sheetViews>
  <sheetFormatPr baseColWidth="10" defaultColWidth="8.75" defaultRowHeight="11"/>
  <cols>
    <col min="1" max="6" width="9.25" style="1"/>
    <col min="7" max="7" width="30.5" style="1" customWidth="1"/>
    <col min="8" max="8" width="9.25" style="1"/>
  </cols>
  <sheetData>
    <row r="1" spans="1:11" ht="21" customHeight="1">
      <c r="A1" s="236" t="s">
        <v>1772</v>
      </c>
      <c r="B1" s="237"/>
      <c r="C1" s="237"/>
      <c r="D1" s="237"/>
      <c r="E1" s="237"/>
      <c r="F1" s="238"/>
      <c r="G1" s="238"/>
    </row>
    <row r="2" spans="1:11" ht="39.75" customHeight="1">
      <c r="A2" s="297" t="s">
        <v>1773</v>
      </c>
      <c r="B2" s="298"/>
      <c r="C2" s="298"/>
      <c r="D2" s="298"/>
      <c r="E2" s="298"/>
      <c r="F2" s="298"/>
      <c r="G2" s="298"/>
    </row>
    <row r="3" spans="1:11" ht="64.5" customHeight="1">
      <c r="A3" s="297" t="s">
        <v>1774</v>
      </c>
      <c r="B3" s="297"/>
      <c r="C3" s="297"/>
      <c r="D3" s="297"/>
      <c r="E3" s="297"/>
      <c r="F3" s="297"/>
      <c r="G3" s="297"/>
    </row>
    <row r="4" spans="1:11" ht="51" customHeight="1">
      <c r="A4" s="297" t="s">
        <v>1775</v>
      </c>
      <c r="B4" s="297"/>
      <c r="C4" s="297"/>
      <c r="D4" s="297"/>
      <c r="E4" s="297"/>
      <c r="F4" s="297"/>
      <c r="G4" s="297"/>
    </row>
    <row r="5" spans="1:11" ht="33" customHeight="1">
      <c r="A5" s="297" t="s">
        <v>1776</v>
      </c>
      <c r="B5" s="297"/>
      <c r="C5" s="297"/>
      <c r="D5" s="297"/>
      <c r="E5" s="297"/>
      <c r="F5" s="297"/>
      <c r="G5" s="297"/>
    </row>
    <row r="6" spans="1:11" ht="51" customHeight="1">
      <c r="A6" s="297" t="s">
        <v>1777</v>
      </c>
      <c r="B6" s="297"/>
      <c r="C6" s="297"/>
      <c r="D6" s="297"/>
      <c r="E6" s="297"/>
      <c r="F6" s="297"/>
      <c r="G6" s="297"/>
    </row>
    <row r="10" spans="1:11">
      <c r="K10" s="235"/>
    </row>
  </sheetData>
  <mergeCells count="5"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Rekapitulácia stavby</vt:lpstr>
      <vt:lpstr>SO 01 - Krajinná architek...</vt:lpstr>
      <vt:lpstr>SO 02 - Multifunkčné š...</vt:lpstr>
      <vt:lpstr>SO 03 - Rekonštrukcia de...</vt:lpstr>
      <vt:lpstr>SO 04 - Areálové oplotenie</vt:lpstr>
      <vt:lpstr>SO 05 - Areálové spevne...</vt:lpstr>
      <vt:lpstr>SO 06 - Vonkajšie osvetlenie</vt:lpstr>
      <vt:lpstr>Poznamky</vt:lpstr>
      <vt:lpstr>'Rekapitulácia stavby'!Print_Area</vt:lpstr>
      <vt:lpstr>'SO 01 - Krajinná architek...'!Print_Area</vt:lpstr>
      <vt:lpstr>'SO 02 - Multifunkčné š...'!Print_Area</vt:lpstr>
      <vt:lpstr>'SO 03 - Rekonštrukcia de...'!Print_Area</vt:lpstr>
      <vt:lpstr>'SO 04 - Areálové oplotenie'!Print_Area</vt:lpstr>
      <vt:lpstr>'SO 05 - Areálové spevne...'!Print_Area</vt:lpstr>
      <vt:lpstr>'SO 06 - Vonkajšie osvetlenie'!Print_Area</vt:lpstr>
      <vt:lpstr>'Rekapitulácia stavby'!Print_Titles</vt:lpstr>
      <vt:lpstr>'SO 01 - Krajinná architek...'!Print_Titles</vt:lpstr>
      <vt:lpstr>'SO 02 - Multifunkčné š...'!Print_Titles</vt:lpstr>
      <vt:lpstr>'SO 03 - Rekonštrukcia de...'!Print_Titles</vt:lpstr>
      <vt:lpstr>'SO 04 - Areálové oplotenie'!Print_Titles</vt:lpstr>
      <vt:lpstr>'SO 05 - Areálové spevne...'!Print_Titles</vt:lpstr>
      <vt:lpstr>'SO 06 - Vonkajšie osvetlenie'!Print_Titles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Paulovicova</dc:creator>
  <cp:lastModifiedBy>Microsoft Office User</cp:lastModifiedBy>
  <cp:lastPrinted>2021-04-19T07:36:52Z</cp:lastPrinted>
  <dcterms:created xsi:type="dcterms:W3CDTF">2021-04-19T07:26:46Z</dcterms:created>
  <dcterms:modified xsi:type="dcterms:W3CDTF">2021-08-20T14:22:10Z</dcterms:modified>
</cp:coreProperties>
</file>