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0" yWindow="0" windowWidth="22890" windowHeight="9375" firstSheet="12" activeTab="14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...'!$C$151:$K$435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...'!$C$139:$J$435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</workbook>
</file>

<file path=xl/calcChain.xml><?xml version="1.0" encoding="utf-8"?>
<calcChain xmlns="http://schemas.openxmlformats.org/spreadsheetml/2006/main">
  <c r="J150" i="15" l="1"/>
  <c r="J39" i="15"/>
  <c r="J38" i="15"/>
  <c r="AY108" i="1"/>
  <c r="J37" i="15"/>
  <c r="AX108" i="1"/>
  <c r="J100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/>
  <c r="J23" i="15"/>
  <c r="J21" i="15"/>
  <c r="E21" i="15"/>
  <c r="J126" i="15"/>
  <c r="J20" i="15"/>
  <c r="J18" i="15"/>
  <c r="E18" i="15"/>
  <c r="F127" i="15"/>
  <c r="J17" i="15"/>
  <c r="J12" i="15"/>
  <c r="J124" i="15" s="1"/>
  <c r="E7" i="15"/>
  <c r="E120" i="15" s="1"/>
  <c r="J169" i="14"/>
  <c r="J39" i="14"/>
  <c r="J38" i="14"/>
  <c r="AY107" i="1" s="1"/>
  <c r="J37" i="14"/>
  <c r="AX107" i="1" s="1"/>
  <c r="J101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128" i="14" s="1"/>
  <c r="J23" i="14"/>
  <c r="J21" i="14"/>
  <c r="E21" i="14"/>
  <c r="J91" i="14" s="1"/>
  <c r="J20" i="14"/>
  <c r="J18" i="14"/>
  <c r="E18" i="14"/>
  <c r="F128" i="14" s="1"/>
  <c r="J17" i="14"/>
  <c r="J12" i="14"/>
  <c r="J125" i="14"/>
  <c r="E7" i="14"/>
  <c r="E121" i="14"/>
  <c r="J148" i="13"/>
  <c r="J39" i="13"/>
  <c r="J38" i="13"/>
  <c r="AY106" i="1"/>
  <c r="J37" i="13"/>
  <c r="AX106" i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 s="1"/>
  <c r="J20" i="13"/>
  <c r="J18" i="13"/>
  <c r="E18" i="13"/>
  <c r="F128" i="13" s="1"/>
  <c r="J17" i="13"/>
  <c r="J12" i="13"/>
  <c r="J89" i="13" s="1"/>
  <c r="E7" i="13"/>
  <c r="E85" i="13"/>
  <c r="J174" i="12"/>
  <c r="J39" i="12"/>
  <c r="J38" i="12"/>
  <c r="AY105" i="1"/>
  <c r="J37" i="12"/>
  <c r="AX105" i="1"/>
  <c r="J103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 s="1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/>
  <c r="J20" i="12"/>
  <c r="J18" i="12"/>
  <c r="E18" i="12"/>
  <c r="F92" i="12"/>
  <c r="J17" i="12"/>
  <c r="J12" i="12"/>
  <c r="J127" i="12" s="1"/>
  <c r="E7" i="12"/>
  <c r="E85" i="12" s="1"/>
  <c r="J180" i="11"/>
  <c r="J39" i="11"/>
  <c r="J38" i="11"/>
  <c r="AY104" i="1" s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91" i="11"/>
  <c r="J20" i="11"/>
  <c r="J18" i="11"/>
  <c r="E18" i="11"/>
  <c r="F126" i="11"/>
  <c r="J17" i="11"/>
  <c r="J12" i="11"/>
  <c r="J123" i="11" s="1"/>
  <c r="E7" i="11"/>
  <c r="E85" i="11" s="1"/>
  <c r="J135" i="10"/>
  <c r="J39" i="10"/>
  <c r="J38" i="10"/>
  <c r="AY103" i="1" s="1"/>
  <c r="J37" i="10"/>
  <c r="AX103" i="1" s="1"/>
  <c r="J98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 s="1"/>
  <c r="J23" i="10"/>
  <c r="J21" i="10"/>
  <c r="E21" i="10"/>
  <c r="J124" i="10" s="1"/>
  <c r="J20" i="10"/>
  <c r="J18" i="10"/>
  <c r="E18" i="10"/>
  <c r="F125" i="10" s="1"/>
  <c r="J17" i="10"/>
  <c r="J12" i="10"/>
  <c r="J89" i="10" s="1"/>
  <c r="E7" i="10"/>
  <c r="E118" i="10"/>
  <c r="J213" i="9"/>
  <c r="J137" i="9"/>
  <c r="J98" i="9" s="1"/>
  <c r="J39" i="9"/>
  <c r="J38" i="9"/>
  <c r="AY102" i="1" s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13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/>
  <c r="J475" i="8"/>
  <c r="J146" i="8"/>
  <c r="J39" i="8"/>
  <c r="J38" i="8"/>
  <c r="AY101" i="1" s="1"/>
  <c r="J37" i="8"/>
  <c r="AX101" i="1" s="1"/>
  <c r="J114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/>
  <c r="J23" i="8"/>
  <c r="J21" i="8"/>
  <c r="E21" i="8"/>
  <c r="J91" i="8"/>
  <c r="J20" i="8"/>
  <c r="J18" i="8"/>
  <c r="E18" i="8"/>
  <c r="F141" i="8"/>
  <c r="J17" i="8"/>
  <c r="J12" i="8"/>
  <c r="J138" i="8" s="1"/>
  <c r="E7" i="8"/>
  <c r="E85" i="8" s="1"/>
  <c r="J39" i="7"/>
  <c r="J38" i="7"/>
  <c r="AY100" i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129" i="7"/>
  <c r="J23" i="7"/>
  <c r="J21" i="7"/>
  <c r="E21" i="7"/>
  <c r="J128" i="7"/>
  <c r="J20" i="7"/>
  <c r="J18" i="7"/>
  <c r="E18" i="7"/>
  <c r="F129" i="7"/>
  <c r="J17" i="7"/>
  <c r="J12" i="7"/>
  <c r="J89" i="7" s="1"/>
  <c r="E7" i="7"/>
  <c r="E122" i="7" s="1"/>
  <c r="J222" i="6"/>
  <c r="J39" i="6"/>
  <c r="J38" i="6"/>
  <c r="AY99" i="1" s="1"/>
  <c r="J37" i="6"/>
  <c r="AX99" i="1" s="1"/>
  <c r="J10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131" i="6"/>
  <c r="J20" i="6"/>
  <c r="J18" i="6"/>
  <c r="E18" i="6"/>
  <c r="F92" i="6"/>
  <c r="J17" i="6"/>
  <c r="J12" i="6"/>
  <c r="J129" i="6" s="1"/>
  <c r="E7" i="6"/>
  <c r="E85" i="6" s="1"/>
  <c r="J39" i="5"/>
  <c r="J38" i="5"/>
  <c r="AY98" i="1"/>
  <c r="J37" i="5"/>
  <c r="AX98" i="1"/>
  <c r="BI198" i="5"/>
  <c r="BH198" i="5"/>
  <c r="BG198" i="5"/>
  <c r="BE198" i="5"/>
  <c r="T198" i="5"/>
  <c r="T197" i="5"/>
  <c r="R198" i="5"/>
  <c r="R197" i="5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/>
  <c r="P154" i="5"/>
  <c r="P153" i="5"/>
  <c r="BI152" i="5"/>
  <c r="BH152" i="5"/>
  <c r="BG152" i="5"/>
  <c r="BE152" i="5"/>
  <c r="T152" i="5"/>
  <c r="T151" i="5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/>
  <c r="J23" i="5"/>
  <c r="J21" i="5"/>
  <c r="E21" i="5"/>
  <c r="J132" i="5"/>
  <c r="J20" i="5"/>
  <c r="J18" i="5"/>
  <c r="E18" i="5"/>
  <c r="F133" i="5"/>
  <c r="J17" i="5"/>
  <c r="J12" i="5"/>
  <c r="J130" i="5" s="1"/>
  <c r="E7" i="5"/>
  <c r="E85" i="5" s="1"/>
  <c r="J39" i="4"/>
  <c r="J38" i="4"/>
  <c r="AY97" i="1"/>
  <c r="J37" i="4"/>
  <c r="AX97" i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40" i="4"/>
  <c r="BH340" i="4"/>
  <c r="BG340" i="4"/>
  <c r="BE340" i="4"/>
  <c r="T340" i="4"/>
  <c r="R340" i="4"/>
  <c r="P340" i="4"/>
  <c r="BI339" i="4"/>
  <c r="BH339" i="4"/>
  <c r="BG339" i="4"/>
  <c r="BE339" i="4"/>
  <c r="T339" i="4"/>
  <c r="R339" i="4"/>
  <c r="P339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6" i="4"/>
  <c r="BH296" i="4"/>
  <c r="BG296" i="4"/>
  <c r="BE296" i="4"/>
  <c r="T296" i="4"/>
  <c r="R296" i="4"/>
  <c r="P296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135" i="4"/>
  <c r="J23" i="4"/>
  <c r="J21" i="4"/>
  <c r="E21" i="4"/>
  <c r="J134" i="4"/>
  <c r="J20" i="4"/>
  <c r="J18" i="4"/>
  <c r="E18" i="4"/>
  <c r="F135" i="4"/>
  <c r="J17" i="4"/>
  <c r="J12" i="4"/>
  <c r="J89" i="4" s="1"/>
  <c r="E7" i="4"/>
  <c r="E128" i="4" s="1"/>
  <c r="J435" i="3"/>
  <c r="J39" i="3"/>
  <c r="J38" i="3"/>
  <c r="AY96" i="1" s="1"/>
  <c r="J37" i="3"/>
  <c r="AX96" i="1" s="1"/>
  <c r="J122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T253" i="3" s="1"/>
  <c r="R254" i="3"/>
  <c r="R253" i="3" s="1"/>
  <c r="P254" i="3"/>
  <c r="P253" i="3" s="1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/>
  <c r="J23" i="3"/>
  <c r="J21" i="3"/>
  <c r="E21" i="3"/>
  <c r="J148" i="3"/>
  <c r="J20" i="3"/>
  <c r="J18" i="3"/>
  <c r="E18" i="3"/>
  <c r="F92" i="3"/>
  <c r="J17" i="3"/>
  <c r="J12" i="3"/>
  <c r="J146" i="3" s="1"/>
  <c r="E7" i="3"/>
  <c r="E142" i="3" s="1"/>
  <c r="J39" i="2"/>
  <c r="J38" i="2"/>
  <c r="AY95" i="1"/>
  <c r="J37" i="2"/>
  <c r="AX95" i="1"/>
  <c r="BI218" i="2"/>
  <c r="BH218" i="2"/>
  <c r="BG218" i="2"/>
  <c r="BE218" i="2"/>
  <c r="T218" i="2"/>
  <c r="T217" i="2"/>
  <c r="T216" i="2" s="1"/>
  <c r="R218" i="2"/>
  <c r="R217" i="2" s="1"/>
  <c r="R216" i="2" s="1"/>
  <c r="P218" i="2"/>
  <c r="P217" i="2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 s="1"/>
  <c r="R209" i="2"/>
  <c r="R208" i="2" s="1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 s="1"/>
  <c r="P186" i="2"/>
  <c r="P185" i="2" s="1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 s="1"/>
  <c r="J23" i="2"/>
  <c r="J21" i="2"/>
  <c r="E21" i="2"/>
  <c r="J91" i="2" s="1"/>
  <c r="J20" i="2"/>
  <c r="J18" i="2"/>
  <c r="E18" i="2"/>
  <c r="F139" i="2" s="1"/>
  <c r="J17" i="2"/>
  <c r="J12" i="2"/>
  <c r="J136" i="2"/>
  <c r="E7" i="2"/>
  <c r="E132" i="2"/>
  <c r="L90" i="1"/>
  <c r="AM90" i="1"/>
  <c r="AM89" i="1"/>
  <c r="L89" i="1"/>
  <c r="AM87" i="1"/>
  <c r="L87" i="1"/>
  <c r="L85" i="1"/>
  <c r="L84" i="1"/>
  <c r="BK215" i="2"/>
  <c r="BK212" i="2"/>
  <c r="BK206" i="2"/>
  <c r="BK202" i="2"/>
  <c r="J197" i="2"/>
  <c r="J190" i="2"/>
  <c r="J186" i="2"/>
  <c r="BK180" i="2"/>
  <c r="J174" i="2"/>
  <c r="BK170" i="2"/>
  <c r="BK165" i="2"/>
  <c r="J148" i="2"/>
  <c r="J145" i="2"/>
  <c r="J212" i="2"/>
  <c r="J211" i="2"/>
  <c r="J206" i="2"/>
  <c r="BK203" i="2"/>
  <c r="BK201" i="2"/>
  <c r="BK197" i="2"/>
  <c r="BK190" i="2"/>
  <c r="J188" i="2"/>
  <c r="J181" i="2"/>
  <c r="BK176" i="2"/>
  <c r="J172" i="2"/>
  <c r="J168" i="2"/>
  <c r="BK164" i="2"/>
  <c r="BK162" i="2"/>
  <c r="BK160" i="2"/>
  <c r="J159" i="2"/>
  <c r="J156" i="2"/>
  <c r="J154" i="2"/>
  <c r="BK151" i="2"/>
  <c r="J149" i="2"/>
  <c r="BK145" i="2"/>
  <c r="BK431" i="3"/>
  <c r="J427" i="3"/>
  <c r="J422" i="3"/>
  <c r="J417" i="3"/>
  <c r="J412" i="3"/>
  <c r="BK407" i="3"/>
  <c r="J402" i="3"/>
  <c r="J399" i="3"/>
  <c r="J395" i="3"/>
  <c r="J394" i="3"/>
  <c r="BK392" i="3"/>
  <c r="BK390" i="3"/>
  <c r="J387" i="3"/>
  <c r="BK383" i="3"/>
  <c r="BK379" i="3"/>
  <c r="J376" i="3"/>
  <c r="BK369" i="3"/>
  <c r="BK365" i="3"/>
  <c r="BK362" i="3"/>
  <c r="J357" i="3"/>
  <c r="BK353" i="3"/>
  <c r="BK349" i="3"/>
  <c r="J346" i="3"/>
  <c r="J343" i="3"/>
  <c r="BK340" i="3"/>
  <c r="J334" i="3"/>
  <c r="BK332" i="3"/>
  <c r="J328" i="3"/>
  <c r="BK324" i="3"/>
  <c r="BK319" i="3"/>
  <c r="J315" i="3"/>
  <c r="J312" i="3"/>
  <c r="J308" i="3"/>
  <c r="J304" i="3"/>
  <c r="J299" i="3"/>
  <c r="J296" i="3"/>
  <c r="BK293" i="3"/>
  <c r="J288" i="3"/>
  <c r="J285" i="3"/>
  <c r="J279" i="3"/>
  <c r="J275" i="3"/>
  <c r="J272" i="3"/>
  <c r="J267" i="3"/>
  <c r="BK264" i="3"/>
  <c r="BK259" i="3"/>
  <c r="BK254" i="3"/>
  <c r="BK249" i="3"/>
  <c r="BK245" i="3"/>
  <c r="BK241" i="3"/>
  <c r="J237" i="3"/>
  <c r="BK233" i="3"/>
  <c r="BK230" i="3"/>
  <c r="J226" i="3"/>
  <c r="BK223" i="3"/>
  <c r="BK218" i="3"/>
  <c r="BK215" i="3"/>
  <c r="J209" i="3"/>
  <c r="BK204" i="3"/>
  <c r="J201" i="3"/>
  <c r="BK195" i="3"/>
  <c r="J192" i="3"/>
  <c r="J189" i="3"/>
  <c r="J186" i="3"/>
  <c r="J434" i="3"/>
  <c r="J430" i="3"/>
  <c r="J424" i="3"/>
  <c r="BK419" i="3"/>
  <c r="BK412" i="3"/>
  <c r="J409" i="3"/>
  <c r="J403" i="3"/>
  <c r="J398" i="3"/>
  <c r="BK386" i="3"/>
  <c r="J383" i="3"/>
  <c r="J379" i="3"/>
  <c r="BK376" i="3"/>
  <c r="J372" i="3"/>
  <c r="J370" i="3"/>
  <c r="BK366" i="3"/>
  <c r="BK361" i="3"/>
  <c r="BK358" i="3"/>
  <c r="J355" i="3"/>
  <c r="BK352" i="3"/>
  <c r="J347" i="3"/>
  <c r="BK344" i="3"/>
  <c r="BK341" i="3"/>
  <c r="BK337" i="3"/>
  <c r="BK333" i="3"/>
  <c r="BK329" i="3"/>
  <c r="BK322" i="3"/>
  <c r="J319" i="3"/>
  <c r="BK315" i="3"/>
  <c r="BK311" i="3"/>
  <c r="BK307" i="3"/>
  <c r="J303" i="3"/>
  <c r="J298" i="3"/>
  <c r="J294" i="3"/>
  <c r="J289" i="3"/>
  <c r="J286" i="3"/>
  <c r="J281" i="3"/>
  <c r="BK277" i="3"/>
  <c r="BK274" i="3"/>
  <c r="J270" i="3"/>
  <c r="BK265" i="3"/>
  <c r="J262" i="3"/>
  <c r="J258" i="3"/>
  <c r="J251" i="3"/>
  <c r="BK247" i="3"/>
  <c r="J244" i="3"/>
  <c r="BK238" i="3"/>
  <c r="BK235" i="3"/>
  <c r="BK231" i="3"/>
  <c r="J227" i="3"/>
  <c r="J223" i="3"/>
  <c r="J220" i="3"/>
  <c r="J215" i="3"/>
  <c r="J211" i="3"/>
  <c r="J208" i="3"/>
  <c r="J204" i="3"/>
  <c r="J200" i="3"/>
  <c r="J195" i="3"/>
  <c r="BK192" i="3"/>
  <c r="J188" i="3"/>
  <c r="BK182" i="3"/>
  <c r="J180" i="3"/>
  <c r="J177" i="3"/>
  <c r="BK172" i="3"/>
  <c r="J169" i="3"/>
  <c r="J164" i="3"/>
  <c r="J161" i="3"/>
  <c r="BK164" i="3"/>
  <c r="BK161" i="3"/>
  <c r="J157" i="3"/>
  <c r="BK346" i="4"/>
  <c r="J343" i="4"/>
  <c r="BK340" i="4"/>
  <c r="J336" i="4"/>
  <c r="J333" i="4"/>
  <c r="J329" i="4"/>
  <c r="BK326" i="4"/>
  <c r="J322" i="4"/>
  <c r="BK318" i="4"/>
  <c r="J342" i="4"/>
  <c r="BK338" i="4"/>
  <c r="J335" i="4"/>
  <c r="J331" i="4"/>
  <c r="J326" i="4"/>
  <c r="BK322" i="4"/>
  <c r="BK319" i="4"/>
  <c r="BK315" i="4"/>
  <c r="J311" i="4"/>
  <c r="BK308" i="4"/>
  <c r="BK303" i="4"/>
  <c r="J299" i="4"/>
  <c r="BK295" i="4"/>
  <c r="BK291" i="4"/>
  <c r="J287" i="4"/>
  <c r="J284" i="4"/>
  <c r="J280" i="4"/>
  <c r="J276" i="4"/>
  <c r="BK273" i="4"/>
  <c r="J269" i="4"/>
  <c r="BK265" i="4"/>
  <c r="BK262" i="4"/>
  <c r="J258" i="4"/>
  <c r="BK253" i="4"/>
  <c r="BK249" i="4"/>
  <c r="BK246" i="4"/>
  <c r="BK242" i="4"/>
  <c r="J237" i="4"/>
  <c r="J233" i="4"/>
  <c r="J229" i="4"/>
  <c r="J226" i="4"/>
  <c r="BK222" i="4"/>
  <c r="J215" i="4"/>
  <c r="BK212" i="4"/>
  <c r="J208" i="4"/>
  <c r="BK205" i="4"/>
  <c r="J201" i="4"/>
  <c r="BK197" i="4"/>
  <c r="J191" i="4"/>
  <c r="J185" i="4"/>
  <c r="BK182" i="4"/>
  <c r="J178" i="4"/>
  <c r="BK173" i="4"/>
  <c r="J170" i="4"/>
  <c r="J166" i="4"/>
  <c r="J162" i="4"/>
  <c r="BK157" i="4"/>
  <c r="J154" i="4"/>
  <c r="J150" i="4"/>
  <c r="J146" i="4"/>
  <c r="J142" i="4"/>
  <c r="J315" i="4"/>
  <c r="BK309" i="4"/>
  <c r="J306" i="4"/>
  <c r="J301" i="4"/>
  <c r="BK298" i="4"/>
  <c r="BK294" i="4"/>
  <c r="J291" i="4"/>
  <c r="BK287" i="4"/>
  <c r="BK284" i="4"/>
  <c r="BK280" i="4"/>
  <c r="BK276" i="4"/>
  <c r="J272" i="4"/>
  <c r="J267" i="4"/>
  <c r="J263" i="4"/>
  <c r="J261" i="4"/>
  <c r="BK257" i="4"/>
  <c r="J251" i="4"/>
  <c r="BK248" i="4"/>
  <c r="J245" i="4"/>
  <c r="J242" i="4"/>
  <c r="J239" i="4"/>
  <c r="BK235" i="4"/>
  <c r="BK231" i="4"/>
  <c r="J227" i="4"/>
  <c r="J225" i="4"/>
  <c r="BK220" i="4"/>
  <c r="BK217" i="4"/>
  <c r="J214" i="4"/>
  <c r="BK210" i="4"/>
  <c r="BK207" i="4"/>
  <c r="BK203" i="4"/>
  <c r="J199" i="4"/>
  <c r="J193" i="4"/>
  <c r="BK189" i="4"/>
  <c r="BK183" i="4"/>
  <c r="J179" i="4"/>
  <c r="BK176" i="4"/>
  <c r="J172" i="4"/>
  <c r="J168" i="4"/>
  <c r="J164" i="4"/>
  <c r="BK159" i="4"/>
  <c r="BK156" i="4"/>
  <c r="J153" i="4"/>
  <c r="BK149" i="4"/>
  <c r="BK145" i="4"/>
  <c r="J141" i="4"/>
  <c r="J195" i="5"/>
  <c r="BK191" i="5"/>
  <c r="BK187" i="5"/>
  <c r="BK184" i="5"/>
  <c r="J180" i="5"/>
  <c r="BK176" i="5"/>
  <c r="BK174" i="5"/>
  <c r="BK154" i="5"/>
  <c r="BK148" i="5"/>
  <c r="J144" i="5"/>
  <c r="BK142" i="5"/>
  <c r="BK195" i="5"/>
  <c r="J190" i="5"/>
  <c r="BK185" i="5"/>
  <c r="J181" i="5"/>
  <c r="J177" i="5"/>
  <c r="J174" i="5"/>
  <c r="BK167" i="5"/>
  <c r="J162" i="5"/>
  <c r="J158" i="5"/>
  <c r="BK152" i="5"/>
  <c r="BK147" i="5"/>
  <c r="BK144" i="5"/>
  <c r="BK139" i="5"/>
  <c r="J217" i="6"/>
  <c r="J212" i="6"/>
  <c r="J206" i="6"/>
  <c r="BK202" i="6"/>
  <c r="J196" i="6"/>
  <c r="J193" i="6"/>
  <c r="J190" i="6"/>
  <c r="J184" i="6"/>
  <c r="J181" i="6"/>
  <c r="J177" i="6"/>
  <c r="J174" i="6"/>
  <c r="J170" i="6"/>
  <c r="J164" i="6"/>
  <c r="BK161" i="6"/>
  <c r="BK157" i="6"/>
  <c r="J154" i="6"/>
  <c r="BK151" i="6"/>
  <c r="BK149" i="6"/>
  <c r="J148" i="6"/>
  <c r="J146" i="6"/>
  <c r="J144" i="6"/>
  <c r="BK141" i="6"/>
  <c r="BK139" i="6"/>
  <c r="BK218" i="6"/>
  <c r="BK215" i="6"/>
  <c r="BK211" i="6"/>
  <c r="J207" i="6"/>
  <c r="BK203" i="6"/>
  <c r="J199" i="6"/>
  <c r="BK195" i="6"/>
  <c r="BK191" i="6"/>
  <c r="BK186" i="6"/>
  <c r="J182" i="6"/>
  <c r="BK178" i="6"/>
  <c r="BK174" i="6"/>
  <c r="BK170" i="6"/>
  <c r="BK165" i="6"/>
  <c r="J161" i="6"/>
  <c r="BK158" i="6"/>
  <c r="BK154" i="6"/>
  <c r="J138" i="6"/>
  <c r="J266" i="7"/>
  <c r="BK262" i="7"/>
  <c r="J257" i="7"/>
  <c r="BK254" i="7"/>
  <c r="J250" i="7"/>
  <c r="BK245" i="7"/>
  <c r="J243" i="7"/>
  <c r="J239" i="7"/>
  <c r="BK236" i="7"/>
  <c r="J232" i="7"/>
  <c r="J228" i="7"/>
  <c r="BK223" i="7"/>
  <c r="J220" i="7"/>
  <c r="BK217" i="7"/>
  <c r="J212" i="7"/>
  <c r="J209" i="7"/>
  <c r="J205" i="7"/>
  <c r="BK201" i="7"/>
  <c r="J198" i="7"/>
  <c r="J195" i="7"/>
  <c r="BK190" i="7"/>
  <c r="BK186" i="7"/>
  <c r="J183" i="7"/>
  <c r="J179" i="7"/>
  <c r="BK176" i="7"/>
  <c r="J172" i="7"/>
  <c r="J169" i="7"/>
  <c r="BK164" i="7"/>
  <c r="BK162" i="7"/>
  <c r="BK158" i="7"/>
  <c r="J154" i="7"/>
  <c r="J150" i="7"/>
  <c r="BK147" i="7"/>
  <c r="J141" i="7"/>
  <c r="BK138" i="7"/>
  <c r="BK134" i="7"/>
  <c r="BK263" i="7"/>
  <c r="BK259" i="7"/>
  <c r="J255" i="7"/>
  <c r="BK251" i="7"/>
  <c r="BK246" i="7"/>
  <c r="BK242" i="7"/>
  <c r="BK239" i="7"/>
  <c r="J235" i="7"/>
  <c r="J231" i="7"/>
  <c r="BK228" i="7"/>
  <c r="J224" i="7"/>
  <c r="J222" i="7"/>
  <c r="BK218" i="7"/>
  <c r="J214" i="7"/>
  <c r="J211" i="7"/>
  <c r="BK207" i="7"/>
  <c r="J204" i="7"/>
  <c r="BK200" i="7"/>
  <c r="BK195" i="7"/>
  <c r="J192" i="7"/>
  <c r="J188" i="7"/>
  <c r="BK184" i="7"/>
  <c r="J180" i="7"/>
  <c r="J176" i="7"/>
  <c r="BK172" i="7"/>
  <c r="BK170" i="7"/>
  <c r="BK165" i="7"/>
  <c r="J162" i="7"/>
  <c r="J158" i="7"/>
  <c r="BK155" i="7"/>
  <c r="J152" i="7"/>
  <c r="BK148" i="7"/>
  <c r="BK145" i="7"/>
  <c r="BK142" i="7"/>
  <c r="J138" i="7"/>
  <c r="J134" i="7"/>
  <c r="BK275" i="8"/>
  <c r="BK266" i="8"/>
  <c r="BK253" i="8"/>
  <c r="J248" i="8"/>
  <c r="BK239" i="8"/>
  <c r="J235" i="8"/>
  <c r="BK230" i="8"/>
  <c r="J225" i="8"/>
  <c r="J218" i="8"/>
  <c r="BK214" i="8"/>
  <c r="BK209" i="8"/>
  <c r="J203" i="8"/>
  <c r="J194" i="8"/>
  <c r="J186" i="8"/>
  <c r="J181" i="8"/>
  <c r="J177" i="8"/>
  <c r="J169" i="8"/>
  <c r="J161" i="8"/>
  <c r="J157" i="8"/>
  <c r="BK153" i="8"/>
  <c r="J473" i="8"/>
  <c r="BK465" i="8"/>
  <c r="J463" i="8"/>
  <c r="J449" i="8"/>
  <c r="BK440" i="8"/>
  <c r="BK436" i="8"/>
  <c r="J430" i="8"/>
  <c r="J426" i="8"/>
  <c r="BK420" i="8"/>
  <c r="J412" i="8"/>
  <c r="BK405" i="8"/>
  <c r="BK400" i="8"/>
  <c r="J388" i="8"/>
  <c r="J382" i="8"/>
  <c r="J372" i="8"/>
  <c r="J364" i="8"/>
  <c r="BK351" i="8"/>
  <c r="J346" i="8"/>
  <c r="J331" i="8"/>
  <c r="J325" i="8"/>
  <c r="BK313" i="8"/>
  <c r="BK310" i="8"/>
  <c r="BK303" i="8"/>
  <c r="J299" i="8"/>
  <c r="BK294" i="8"/>
  <c r="J291" i="8"/>
  <c r="J288" i="8"/>
  <c r="BK283" i="8"/>
  <c r="J280" i="8"/>
  <c r="J278" i="8"/>
  <c r="J275" i="8"/>
  <c r="J268" i="8"/>
  <c r="BK264" i="8"/>
  <c r="BK260" i="8"/>
  <c r="BK255" i="8"/>
  <c r="J251" i="8"/>
  <c r="BK247" i="8"/>
  <c r="BK244" i="8"/>
  <c r="BK237" i="8"/>
  <c r="J232" i="8"/>
  <c r="J228" i="8"/>
  <c r="BK223" i="8"/>
  <c r="BK220" i="8"/>
  <c r="J212" i="8"/>
  <c r="J207" i="8"/>
  <c r="BK204" i="8"/>
  <c r="BK199" i="8"/>
  <c r="BK197" i="8"/>
  <c r="BK189" i="8"/>
  <c r="BK184" i="8"/>
  <c r="BK181" i="8"/>
  <c r="BK176" i="8"/>
  <c r="J172" i="8"/>
  <c r="J167" i="8"/>
  <c r="J163" i="8"/>
  <c r="BK160" i="8"/>
  <c r="BK155" i="8"/>
  <c r="J150" i="8"/>
  <c r="BK473" i="8"/>
  <c r="J457" i="8"/>
  <c r="J451" i="8"/>
  <c r="BK446" i="8"/>
  <c r="BK441" i="8"/>
  <c r="J431" i="8"/>
  <c r="BK418" i="8"/>
  <c r="J410" i="8"/>
  <c r="J403" i="8"/>
  <c r="BK399" i="8"/>
  <c r="J393" i="8"/>
  <c r="BK388" i="8"/>
  <c r="BK384" i="8"/>
  <c r="J377" i="8"/>
  <c r="BK371" i="8"/>
  <c r="J363" i="8"/>
  <c r="J355" i="8"/>
  <c r="BK352" i="8"/>
  <c r="J341" i="8"/>
  <c r="J335" i="8"/>
  <c r="BK329" i="8"/>
  <c r="BK325" i="8"/>
  <c r="J320" i="8"/>
  <c r="J315" i="8"/>
  <c r="J308" i="8"/>
  <c r="J303" i="8"/>
  <c r="J298" i="8"/>
  <c r="J295" i="8"/>
  <c r="BK293" i="8"/>
  <c r="BK289" i="8"/>
  <c r="BK285" i="8"/>
  <c r="J281" i="8"/>
  <c r="J465" i="8"/>
  <c r="BK461" i="8"/>
  <c r="BK456" i="8"/>
  <c r="BK452" i="8"/>
  <c r="J446" i="8"/>
  <c r="J440" i="8"/>
  <c r="J436" i="8"/>
  <c r="J432" i="8"/>
  <c r="J428" i="8"/>
  <c r="J425" i="8"/>
  <c r="BK419" i="8"/>
  <c r="J416" i="8"/>
  <c r="BK412" i="8"/>
  <c r="J407" i="8"/>
  <c r="J404" i="8"/>
  <c r="J400" i="8"/>
  <c r="J395" i="8"/>
  <c r="BK391" i="8"/>
  <c r="BK382" i="8"/>
  <c r="J379" i="8"/>
  <c r="J375" i="8"/>
  <c r="J371" i="8"/>
  <c r="J368" i="8"/>
  <c r="BK364" i="8"/>
  <c r="J361" i="8"/>
  <c r="BK358" i="8"/>
  <c r="J354" i="8"/>
  <c r="J350" i="8"/>
  <c r="BK346" i="8"/>
  <c r="BK343" i="8"/>
  <c r="J340" i="8"/>
  <c r="J333" i="8"/>
  <c r="J327" i="8"/>
  <c r="BK322" i="8"/>
  <c r="J316" i="8"/>
  <c r="J310" i="8"/>
  <c r="BK306" i="8"/>
  <c r="J301" i="8"/>
  <c r="BK273" i="8"/>
  <c r="BK267" i="8"/>
  <c r="BK262" i="8"/>
  <c r="BK257" i="8"/>
  <c r="J247" i="8"/>
  <c r="BK241" i="8"/>
  <c r="J237" i="8"/>
  <c r="J229" i="8"/>
  <c r="BK218" i="8"/>
  <c r="J211" i="8"/>
  <c r="BK201" i="8"/>
  <c r="J197" i="8"/>
  <c r="BK193" i="8"/>
  <c r="BK187" i="8"/>
  <c r="BK178" i="8"/>
  <c r="BK171" i="8"/>
  <c r="J166" i="8"/>
  <c r="BK158" i="8"/>
  <c r="BK150" i="8"/>
  <c r="J211" i="9"/>
  <c r="J206" i="9"/>
  <c r="J202" i="9"/>
  <c r="J198" i="9"/>
  <c r="BK194" i="9"/>
  <c r="BK190" i="9"/>
  <c r="BK187" i="9"/>
  <c r="J184" i="9"/>
  <c r="BK179" i="9"/>
  <c r="J176" i="9"/>
  <c r="BK172" i="9"/>
  <c r="J168" i="9"/>
  <c r="J162" i="9"/>
  <c r="BK159" i="9"/>
  <c r="BK154" i="9"/>
  <c r="BK150" i="9"/>
  <c r="BK147" i="9"/>
  <c r="J143" i="9"/>
  <c r="J140" i="9"/>
  <c r="BK211" i="9"/>
  <c r="BK206" i="9"/>
  <c r="BK202" i="9"/>
  <c r="BK199" i="9"/>
  <c r="BK195" i="9"/>
  <c r="BK191" i="9"/>
  <c r="J188" i="9"/>
  <c r="BK184" i="9"/>
  <c r="J179" i="9"/>
  <c r="J175" i="9"/>
  <c r="J173" i="9"/>
  <c r="BK169" i="9"/>
  <c r="J165" i="9"/>
  <c r="BK161" i="9"/>
  <c r="J157" i="9"/>
  <c r="BK153" i="9"/>
  <c r="J149" i="9"/>
  <c r="BK145" i="9"/>
  <c r="J142" i="9"/>
  <c r="J133" i="10"/>
  <c r="J130" i="10"/>
  <c r="BK131" i="10"/>
  <c r="J176" i="11"/>
  <c r="BK173" i="11"/>
  <c r="J169" i="11"/>
  <c r="BK165" i="11"/>
  <c r="BK162" i="11"/>
  <c r="BK160" i="11"/>
  <c r="J156" i="11"/>
  <c r="BK152" i="11"/>
  <c r="J148" i="11"/>
  <c r="J144" i="11"/>
  <c r="J140" i="11"/>
  <c r="BK136" i="11"/>
  <c r="BK133" i="11"/>
  <c r="J177" i="11"/>
  <c r="J173" i="11"/>
  <c r="J170" i="11"/>
  <c r="BK166" i="11"/>
  <c r="BK163" i="11"/>
  <c r="BK159" i="11"/>
  <c r="J153" i="11"/>
  <c r="J150" i="11"/>
  <c r="BK147" i="11"/>
  <c r="BK144" i="11"/>
  <c r="BK140" i="11"/>
  <c r="J136" i="11"/>
  <c r="BK132" i="11"/>
  <c r="J170" i="12"/>
  <c r="J165" i="12"/>
  <c r="BK161" i="12"/>
  <c r="BK157" i="12"/>
  <c r="J153" i="12"/>
  <c r="J149" i="12"/>
  <c r="J145" i="12"/>
  <c r="BK141" i="12"/>
  <c r="J137" i="12"/>
  <c r="J173" i="12"/>
  <c r="J167" i="12"/>
  <c r="BK164" i="12"/>
  <c r="J161" i="12"/>
  <c r="BK156" i="12"/>
  <c r="BK153" i="12"/>
  <c r="BK148" i="12"/>
  <c r="BK145" i="12"/>
  <c r="BK140" i="12"/>
  <c r="J147" i="13"/>
  <c r="BK143" i="13"/>
  <c r="BK141" i="13"/>
  <c r="BK137" i="13"/>
  <c r="BK147" i="13"/>
  <c r="BK139" i="13"/>
  <c r="BK135" i="13"/>
  <c r="J164" i="14"/>
  <c r="BK160" i="14"/>
  <c r="J155" i="14"/>
  <c r="J151" i="14"/>
  <c r="J148" i="14"/>
  <c r="BK144" i="14"/>
  <c r="BK140" i="14"/>
  <c r="J136" i="14"/>
  <c r="J168" i="14"/>
  <c r="BK163" i="14"/>
  <c r="J159" i="14"/>
  <c r="J154" i="14"/>
  <c r="BK150" i="14"/>
  <c r="BK147" i="14"/>
  <c r="BK142" i="14"/>
  <c r="J139" i="14"/>
  <c r="BK135" i="14"/>
  <c r="J149" i="15"/>
  <c r="BK146" i="15"/>
  <c r="BK144" i="15"/>
  <c r="BK142" i="15"/>
  <c r="J141" i="15"/>
  <c r="BK139" i="15"/>
  <c r="BK137" i="15"/>
  <c r="J136" i="15"/>
  <c r="J134" i="15"/>
  <c r="BK218" i="2"/>
  <c r="J215" i="2"/>
  <c r="BK209" i="2"/>
  <c r="BK205" i="2"/>
  <c r="J200" i="2"/>
  <c r="J195" i="2"/>
  <c r="BK188" i="2"/>
  <c r="BK183" i="2"/>
  <c r="J179" i="2"/>
  <c r="BK173" i="2"/>
  <c r="BK169" i="2"/>
  <c r="BK167" i="2"/>
  <c r="BK150" i="2"/>
  <c r="J146" i="2"/>
  <c r="J214" i="2"/>
  <c r="J209" i="2"/>
  <c r="J207" i="2"/>
  <c r="J205" i="2"/>
  <c r="J202" i="2"/>
  <c r="BK198" i="2"/>
  <c r="BK192" i="2"/>
  <c r="BK186" i="2"/>
  <c r="BK182" i="2"/>
  <c r="BK174" i="2"/>
  <c r="J170" i="2"/>
  <c r="J166" i="2"/>
  <c r="BK163" i="2"/>
  <c r="BK161" i="2"/>
  <c r="J160" i="2"/>
  <c r="J158" i="2"/>
  <c r="J157" i="2"/>
  <c r="BK154" i="2"/>
  <c r="BK152" i="2"/>
  <c r="J150" i="2"/>
  <c r="BK147" i="2"/>
  <c r="BK434" i="3"/>
  <c r="BK430" i="3"/>
  <c r="BK424" i="3"/>
  <c r="J419" i="3"/>
  <c r="BK415" i="3"/>
  <c r="BK410" i="3"/>
  <c r="J405" i="3"/>
  <c r="BK398" i="3"/>
  <c r="J397" i="3"/>
  <c r="J393" i="3"/>
  <c r="BK391" i="3"/>
  <c r="J389" i="3"/>
  <c r="J385" i="3"/>
  <c r="J381" i="3"/>
  <c r="J377" i="3"/>
  <c r="BK372" i="3"/>
  <c r="J367" i="3"/>
  <c r="BK363" i="3"/>
  <c r="J358" i="3"/>
  <c r="BK355" i="3"/>
  <c r="J350" i="3"/>
  <c r="BK347" i="3"/>
  <c r="BK342" i="3"/>
  <c r="BK338" i="3"/>
  <c r="J335" i="3"/>
  <c r="J330" i="3"/>
  <c r="J326" i="3"/>
  <c r="J321" i="3"/>
  <c r="BK317" i="3"/>
  <c r="BK313" i="3"/>
  <c r="BK309" i="3"/>
  <c r="BK306" i="3"/>
  <c r="J301" i="3"/>
  <c r="BK298" i="3"/>
  <c r="BK294" i="3"/>
  <c r="J291" i="3"/>
  <c r="BK286" i="3"/>
  <c r="BK281" i="3"/>
  <c r="J277" i="3"/>
  <c r="BK273" i="3"/>
  <c r="BK269" i="3"/>
  <c r="BK263" i="3"/>
  <c r="BK261" i="3"/>
  <c r="BK258" i="3"/>
  <c r="BK251" i="3"/>
  <c r="J247" i="3"/>
  <c r="J242" i="3"/>
  <c r="J239" i="3"/>
  <c r="J235" i="3"/>
  <c r="BK232" i="3"/>
  <c r="J228" i="3"/>
  <c r="BK225" i="3"/>
  <c r="BK221" i="3"/>
  <c r="J217" i="3"/>
  <c r="BK211" i="3"/>
  <c r="J206" i="3"/>
  <c r="BK202" i="3"/>
  <c r="J199" i="3"/>
  <c r="BK194" i="3"/>
  <c r="BK190" i="3"/>
  <c r="J187" i="3"/>
  <c r="J184" i="3"/>
  <c r="BK432" i="3"/>
  <c r="BK427" i="3"/>
  <c r="BK422" i="3"/>
  <c r="BK418" i="3"/>
  <c r="BK414" i="3"/>
  <c r="J411" i="3"/>
  <c r="BK405" i="3"/>
  <c r="J401" i="3"/>
  <c r="BK389" i="3"/>
  <c r="BK384" i="3"/>
  <c r="BK381" i="3"/>
  <c r="BK377" i="3"/>
  <c r="BK371" i="3"/>
  <c r="J369" i="3"/>
  <c r="J365" i="3"/>
  <c r="J362" i="3"/>
  <c r="BK359" i="3"/>
  <c r="BK356" i="3"/>
  <c r="J353" i="3"/>
  <c r="J349" i="3"/>
  <c r="J345" i="3"/>
  <c r="J342" i="3"/>
  <c r="J339" i="3"/>
  <c r="BK335" i="3"/>
  <c r="BK331" i="3"/>
  <c r="BK328" i="3"/>
  <c r="J325" i="3"/>
  <c r="J320" i="3"/>
  <c r="J317" i="3"/>
  <c r="J313" i="3"/>
  <c r="J309" i="3"/>
  <c r="BK305" i="3"/>
  <c r="J300" i="3"/>
  <c r="BK296" i="3"/>
  <c r="BK292" i="3"/>
  <c r="BK287" i="3"/>
  <c r="J284" i="3"/>
  <c r="BK278" i="3"/>
  <c r="BK272" i="3"/>
  <c r="BK267" i="3"/>
  <c r="J264" i="3"/>
  <c r="BK260" i="3"/>
  <c r="J254" i="3"/>
  <c r="J249" i="3"/>
  <c r="J245" i="3"/>
  <c r="J240" i="3"/>
  <c r="J236" i="3"/>
  <c r="J233" i="3"/>
  <c r="J229" i="3"/>
  <c r="J225" i="3"/>
  <c r="BK222" i="3"/>
  <c r="J218" i="3"/>
  <c r="J213" i="3"/>
  <c r="BK209" i="3"/>
  <c r="BK206" i="3"/>
  <c r="J202" i="3"/>
  <c r="J197" i="3"/>
  <c r="J194" i="3"/>
  <c r="J190" i="3"/>
  <c r="BK187" i="3"/>
  <c r="BK184" i="3"/>
  <c r="BK181" i="3"/>
  <c r="J178" i="3"/>
  <c r="BK175" i="3"/>
  <c r="J170" i="3"/>
  <c r="BK165" i="3"/>
  <c r="J162" i="3"/>
  <c r="BK167" i="3"/>
  <c r="BK162" i="3"/>
  <c r="J159" i="3"/>
  <c r="BK155" i="3"/>
  <c r="BK345" i="4"/>
  <c r="BK342" i="4"/>
  <c r="J338" i="4"/>
  <c r="BK335" i="4"/>
  <c r="BK331" i="4"/>
  <c r="J328" i="4"/>
  <c r="BK324" i="4"/>
  <c r="BK320" i="4"/>
  <c r="J345" i="4"/>
  <c r="BK343" i="4"/>
  <c r="BK339" i="4"/>
  <c r="BK333" i="4"/>
  <c r="BK328" i="4"/>
  <c r="J324" i="4"/>
  <c r="J320" i="4"/>
  <c r="J316" i="4"/>
  <c r="BK312" i="4"/>
  <c r="BK306" i="4"/>
  <c r="BK301" i="4"/>
  <c r="J297" i="4"/>
  <c r="BK293" i="4"/>
  <c r="BK290" i="4"/>
  <c r="J286" i="4"/>
  <c r="BK283" i="4"/>
  <c r="J279" i="4"/>
  <c r="BK275" i="4"/>
  <c r="J271" i="4"/>
  <c r="BK267" i="4"/>
  <c r="BK264" i="4"/>
  <c r="BK260" i="4"/>
  <c r="BK255" i="4"/>
  <c r="BK252" i="4"/>
  <c r="J248" i="4"/>
  <c r="J244" i="4"/>
  <c r="BK241" i="4"/>
  <c r="BK238" i="4"/>
  <c r="J235" i="4"/>
  <c r="J231" i="4"/>
  <c r="BK227" i="4"/>
  <c r="J223" i="4"/>
  <c r="J219" i="4"/>
  <c r="BK214" i="4"/>
  <c r="J210" i="4"/>
  <c r="J206" i="4"/>
  <c r="J203" i="4"/>
  <c r="BK199" i="4"/>
  <c r="BK193" i="4"/>
  <c r="J189" i="4"/>
  <c r="J183" i="4"/>
  <c r="BK180" i="4"/>
  <c r="J175" i="4"/>
  <c r="J171" i="4"/>
  <c r="BK168" i="4"/>
  <c r="BK164" i="4"/>
  <c r="J159" i="4"/>
  <c r="J152" i="4"/>
  <c r="J149" i="4"/>
  <c r="BK144" i="4"/>
  <c r="J317" i="4"/>
  <c r="BK313" i="4"/>
  <c r="J310" i="4"/>
  <c r="BK307" i="4"/>
  <c r="J303" i="4"/>
  <c r="BK299" i="4"/>
  <c r="J295" i="4"/>
  <c r="J290" i="4"/>
  <c r="BK286" i="4"/>
  <c r="J282" i="4"/>
  <c r="J278" i="4"/>
  <c r="J275" i="4"/>
  <c r="BK271" i="4"/>
  <c r="BK268" i="4"/>
  <c r="J264" i="4"/>
  <c r="J262" i="4"/>
  <c r="BK259" i="4"/>
  <c r="J253" i="4"/>
  <c r="J250" i="4"/>
  <c r="J246" i="4"/>
  <c r="J243" i="4"/>
  <c r="J238" i="4"/>
  <c r="BK233" i="4"/>
  <c r="BK229" i="4"/>
  <c r="BK223" i="4"/>
  <c r="BK218" i="4"/>
  <c r="J216" i="4"/>
  <c r="J212" i="4"/>
  <c r="J209" i="4"/>
  <c r="J205" i="4"/>
  <c r="BK201" i="4"/>
  <c r="J197" i="4"/>
  <c r="BK191" i="4"/>
  <c r="BK185" i="4"/>
  <c r="J181" i="4"/>
  <c r="BK174" i="4"/>
  <c r="BK171" i="4"/>
  <c r="BK166" i="4"/>
  <c r="BK162" i="4"/>
  <c r="J157" i="4"/>
  <c r="BK154" i="4"/>
  <c r="BK151" i="4"/>
  <c r="BK147" i="4"/>
  <c r="BK143" i="4"/>
  <c r="J196" i="5"/>
  <c r="J192" i="5"/>
  <c r="J189" i="5"/>
  <c r="J185" i="5"/>
  <c r="BK182" i="5"/>
  <c r="J178" i="5"/>
  <c r="BK175" i="5"/>
  <c r="J156" i="5"/>
  <c r="BK150" i="5"/>
  <c r="J146" i="5"/>
  <c r="J141" i="5"/>
  <c r="BK198" i="5"/>
  <c r="BK193" i="5"/>
  <c r="BK189" i="5"/>
  <c r="J187" i="5"/>
  <c r="J183" i="5"/>
  <c r="BK179" i="5"/>
  <c r="J175" i="5"/>
  <c r="J169" i="5"/>
  <c r="J163" i="5"/>
  <c r="BK159" i="5"/>
  <c r="BK156" i="5"/>
  <c r="J149" i="5"/>
  <c r="BK145" i="5"/>
  <c r="BK141" i="5"/>
  <c r="J221" i="6"/>
  <c r="J215" i="6"/>
  <c r="BK210" i="6"/>
  <c r="J204" i="6"/>
  <c r="BK201" i="6"/>
  <c r="BK198" i="6"/>
  <c r="BK194" i="6"/>
  <c r="J188" i="6"/>
  <c r="BK183" i="6"/>
  <c r="BK179" i="6"/>
  <c r="BK176" i="6"/>
  <c r="BK172" i="6"/>
  <c r="J169" i="6"/>
  <c r="J163" i="6"/>
  <c r="BK159" i="6"/>
  <c r="BK155" i="6"/>
  <c r="BK152" i="6"/>
  <c r="BK150" i="6"/>
  <c r="BK148" i="6"/>
  <c r="J147" i="6"/>
  <c r="J145" i="6"/>
  <c r="J142" i="6"/>
  <c r="BK140" i="6"/>
  <c r="BK221" i="6"/>
  <c r="BK217" i="6"/>
  <c r="BK213" i="6"/>
  <c r="BK208" i="6"/>
  <c r="BK205" i="6"/>
  <c r="J201" i="6"/>
  <c r="BK197" i="6"/>
  <c r="BK193" i="6"/>
  <c r="BK189" i="6"/>
  <c r="BK184" i="6"/>
  <c r="J180" i="6"/>
  <c r="J176" i="6"/>
  <c r="BK173" i="6"/>
  <c r="BK168" i="6"/>
  <c r="BK163" i="6"/>
  <c r="J157" i="6"/>
  <c r="BK153" i="6"/>
  <c r="BK267" i="7"/>
  <c r="J263" i="7"/>
  <c r="BK260" i="7"/>
  <c r="BK255" i="7"/>
  <c r="J252" i="7"/>
  <c r="J248" i="7"/>
  <c r="J241" i="7"/>
  <c r="BK238" i="7"/>
  <c r="J234" i="7"/>
  <c r="BK230" i="7"/>
  <c r="BK226" i="7"/>
  <c r="BK224" i="7"/>
  <c r="J218" i="7"/>
  <c r="J215" i="7"/>
  <c r="BK210" i="7"/>
  <c r="J207" i="7"/>
  <c r="BK203" i="7"/>
  <c r="BK199" i="7"/>
  <c r="J194" i="7"/>
  <c r="BK191" i="7"/>
  <c r="BK188" i="7"/>
  <c r="J184" i="7"/>
  <c r="BK180" i="7"/>
  <c r="BK177" i="7"/>
  <c r="J174" i="7"/>
  <c r="J170" i="7"/>
  <c r="BK166" i="7"/>
  <c r="J163" i="7"/>
  <c r="J157" i="7"/>
  <c r="BK152" i="7"/>
  <c r="BK149" i="7"/>
  <c r="J145" i="7"/>
  <c r="J139" i="7"/>
  <c r="BK136" i="7"/>
  <c r="BK266" i="7"/>
  <c r="J261" i="7"/>
  <c r="J256" i="7"/>
  <c r="BK252" i="7"/>
  <c r="BK248" i="7"/>
  <c r="BK244" i="7"/>
  <c r="BK240" i="7"/>
  <c r="J237" i="7"/>
  <c r="J233" i="7"/>
  <c r="BK229" i="7"/>
  <c r="J226" i="7"/>
  <c r="BK220" i="7"/>
  <c r="J217" i="7"/>
  <c r="J213" i="7"/>
  <c r="J210" i="7"/>
  <c r="BK205" i="7"/>
  <c r="J201" i="7"/>
  <c r="J196" i="7"/>
  <c r="BK193" i="7"/>
  <c r="BK189" i="7"/>
  <c r="J186" i="7"/>
  <c r="BK182" i="7"/>
  <c r="BK178" i="7"/>
  <c r="BK174" i="7"/>
  <c r="BK169" i="7"/>
  <c r="J166" i="7"/>
  <c r="BK160" i="7"/>
  <c r="BK154" i="7"/>
  <c r="BK150" i="7"/>
  <c r="BK146" i="7"/>
  <c r="J144" i="7"/>
  <c r="J140" i="7"/>
  <c r="J136" i="7"/>
  <c r="BK472" i="8"/>
  <c r="J273" i="8"/>
  <c r="J265" i="8"/>
  <c r="BK254" i="8"/>
  <c r="J249" i="8"/>
  <c r="J241" i="8"/>
  <c r="J233" i="8"/>
  <c r="BK227" i="8"/>
  <c r="J220" i="8"/>
  <c r="BK215" i="8"/>
  <c r="BK212" i="8"/>
  <c r="BK207" i="8"/>
  <c r="BK202" i="8"/>
  <c r="J188" i="8"/>
  <c r="J184" i="8"/>
  <c r="J178" i="8"/>
  <c r="BK172" i="8"/>
  <c r="BK165" i="8"/>
  <c r="J159" i="8"/>
  <c r="J155" i="8"/>
  <c r="J151" i="8"/>
  <c r="J468" i="8"/>
  <c r="J461" i="8"/>
  <c r="J459" i="8"/>
  <c r="BK453" i="8"/>
  <c r="BK445" i="8"/>
  <c r="J433" i="8"/>
  <c r="BK428" i="8"/>
  <c r="J422" i="8"/>
  <c r="J413" i="8"/>
  <c r="BK403" i="8"/>
  <c r="J396" i="8"/>
  <c r="J387" i="8"/>
  <c r="J381" i="8"/>
  <c r="BK373" i="8"/>
  <c r="BK360" i="8"/>
  <c r="J356" i="8"/>
  <c r="J348" i="8"/>
  <c r="BK333" i="8"/>
  <c r="BK328" i="8"/>
  <c r="BK317" i="8"/>
  <c r="BK307" i="8"/>
  <c r="BK302" i="8"/>
  <c r="J296" i="8"/>
  <c r="BK292" i="8"/>
  <c r="BK286" i="8"/>
  <c r="BK282" i="8"/>
  <c r="BK279" i="8"/>
  <c r="J276" i="8"/>
  <c r="J270" i="8"/>
  <c r="BK265" i="8"/>
  <c r="J262" i="8"/>
  <c r="BK256" i="8"/>
  <c r="J253" i="8"/>
  <c r="BK249" i="8"/>
  <c r="BK245" i="8"/>
  <c r="J240" i="8"/>
  <c r="BK234" i="8"/>
  <c r="BK229" i="8"/>
  <c r="BK225" i="8"/>
  <c r="J221" i="8"/>
  <c r="J213" i="8"/>
  <c r="J209" i="8"/>
  <c r="BK205" i="8"/>
  <c r="J201" i="8"/>
  <c r="BK198" i="8"/>
  <c r="J193" i="8"/>
  <c r="BK190" i="8"/>
  <c r="J187" i="8"/>
  <c r="BK182" i="8"/>
  <c r="BK177" i="8"/>
  <c r="BK174" i="8"/>
  <c r="J170" i="8"/>
  <c r="J165" i="8"/>
  <c r="BK162" i="8"/>
  <c r="BK157" i="8"/>
  <c r="J153" i="8"/>
  <c r="BK149" i="8"/>
  <c r="J472" i="8"/>
  <c r="BK469" i="8"/>
  <c r="BK455" i="8"/>
  <c r="J447" i="8"/>
  <c r="BK442" i="8"/>
  <c r="J437" i="8"/>
  <c r="BK425" i="8"/>
  <c r="J414" i="8"/>
  <c r="J406" i="8"/>
  <c r="J397" i="8"/>
  <c r="J391" i="8"/>
  <c r="BK379" i="8"/>
  <c r="J374" i="8"/>
  <c r="J367" i="8"/>
  <c r="J359" i="8"/>
  <c r="BK354" i="8"/>
  <c r="J343" i="8"/>
  <c r="BK339" i="8"/>
  <c r="BK332" i="8"/>
  <c r="BK327" i="8"/>
  <c r="BK323" i="8"/>
  <c r="BK318" i="8"/>
  <c r="J313" i="8"/>
  <c r="J304" i="8"/>
  <c r="BK299" i="8"/>
  <c r="BK296" i="8"/>
  <c r="BK291" i="8"/>
  <c r="BK287" i="8"/>
  <c r="J282" i="8"/>
  <c r="BK468" i="8"/>
  <c r="BK463" i="8"/>
  <c r="BK458" i="8"/>
  <c r="J455" i="8"/>
  <c r="BK450" i="8"/>
  <c r="J448" i="8"/>
  <c r="J442" i="8"/>
  <c r="BK438" i="8"/>
  <c r="J434" i="8"/>
  <c r="J427" i="8"/>
  <c r="J420" i="8"/>
  <c r="BK417" i="8"/>
  <c r="BK413" i="8"/>
  <c r="BK408" i="8"/>
  <c r="J402" i="8"/>
  <c r="BK397" i="8"/>
  <c r="BK393" i="8"/>
  <c r="J385" i="8"/>
  <c r="BK380" i="8"/>
  <c r="BK377" i="8"/>
  <c r="J373" i="8"/>
  <c r="J369" i="8"/>
  <c r="J365" i="8"/>
  <c r="BK359" i="8"/>
  <c r="BK355" i="8"/>
  <c r="J352" i="8"/>
  <c r="BK348" i="8"/>
  <c r="BK342" i="8"/>
  <c r="J339" i="8"/>
  <c r="BK335" i="8"/>
  <c r="BK330" i="8"/>
  <c r="BK324" i="8"/>
  <c r="BK320" i="8"/>
  <c r="BK315" i="8"/>
  <c r="BK312" i="8"/>
  <c r="BK308" i="8"/>
  <c r="BK304" i="8"/>
  <c r="J277" i="8"/>
  <c r="J272" i="8"/>
  <c r="J264" i="8"/>
  <c r="J260" i="8"/>
  <c r="J255" i="8"/>
  <c r="J244" i="8"/>
  <c r="BK240" i="8"/>
  <c r="J234" i="8"/>
  <c r="BK228" i="8"/>
  <c r="J224" i="8"/>
  <c r="BK210" i="8"/>
  <c r="J200" i="8"/>
  <c r="J195" i="8"/>
  <c r="J189" i="8"/>
  <c r="J179" i="8"/>
  <c r="BK169" i="8"/>
  <c r="J162" i="8"/>
  <c r="BK151" i="8"/>
  <c r="J148" i="8"/>
  <c r="BK207" i="9"/>
  <c r="J204" i="9"/>
  <c r="J200" i="9"/>
  <c r="J195" i="9"/>
  <c r="J192" i="9"/>
  <c r="BK188" i="9"/>
  <c r="J182" i="9"/>
  <c r="BK178" i="9"/>
  <c r="BK175" i="9"/>
  <c r="BK171" i="9"/>
  <c r="BK166" i="9"/>
  <c r="BK164" i="9"/>
  <c r="J158" i="9"/>
  <c r="BK156" i="9"/>
  <c r="BK152" i="9"/>
  <c r="BK148" i="9"/>
  <c r="J145" i="9"/>
  <c r="BK141" i="9"/>
  <c r="J212" i="9"/>
  <c r="J207" i="9"/>
  <c r="BK204" i="9"/>
  <c r="BK200" i="9"/>
  <c r="BK193" i="9"/>
  <c r="BK189" i="9"/>
  <c r="BK186" i="9"/>
  <c r="J181" i="9"/>
  <c r="J177" i="9"/>
  <c r="BK173" i="9"/>
  <c r="J171" i="9"/>
  <c r="J167" i="9"/>
  <c r="BK162" i="9"/>
  <c r="J159" i="9"/>
  <c r="J155" i="9"/>
  <c r="J151" i="9"/>
  <c r="J147" i="9"/>
  <c r="BK143" i="9"/>
  <c r="J139" i="9"/>
  <c r="J132" i="10"/>
  <c r="BK133" i="10"/>
  <c r="J179" i="11"/>
  <c r="BK174" i="11"/>
  <c r="J171" i="11"/>
  <c r="BK167" i="11"/>
  <c r="J164" i="11"/>
  <c r="J161" i="11"/>
  <c r="BK158" i="11"/>
  <c r="BK154" i="11"/>
  <c r="J149" i="11"/>
  <c r="J146" i="11"/>
  <c r="BK142" i="11"/>
  <c r="J138" i="11"/>
  <c r="J135" i="11"/>
  <c r="BK179" i="11"/>
  <c r="J175" i="11"/>
  <c r="BK172" i="11"/>
  <c r="J168" i="11"/>
  <c r="J165" i="11"/>
  <c r="BK161" i="11"/>
  <c r="BK157" i="11"/>
  <c r="J155" i="11"/>
  <c r="BK151" i="11"/>
  <c r="BK146" i="11"/>
  <c r="J142" i="11"/>
  <c r="BK138" i="11"/>
  <c r="BK134" i="11"/>
  <c r="BK172" i="12"/>
  <c r="BK167" i="12"/>
  <c r="J163" i="12"/>
  <c r="BK160" i="12"/>
  <c r="J155" i="12"/>
  <c r="J150" i="12"/>
  <c r="J147" i="12"/>
  <c r="J142" i="12"/>
  <c r="BK139" i="12"/>
  <c r="BK135" i="12"/>
  <c r="J168" i="12"/>
  <c r="BK163" i="12"/>
  <c r="J158" i="12"/>
  <c r="BK155" i="12"/>
  <c r="BK150" i="12"/>
  <c r="BK147" i="12"/>
  <c r="J144" i="12"/>
  <c r="J139" i="12"/>
  <c r="BK136" i="12"/>
  <c r="BK146" i="13"/>
  <c r="J143" i="13"/>
  <c r="BK140" i="13"/>
  <c r="J135" i="13"/>
  <c r="J141" i="13"/>
  <c r="J136" i="13"/>
  <c r="BK167" i="14"/>
  <c r="J162" i="14"/>
  <c r="J157" i="14"/>
  <c r="BK154" i="14"/>
  <c r="J150" i="14"/>
  <c r="J146" i="14"/>
  <c r="J142" i="14"/>
  <c r="BK139" i="14"/>
  <c r="J135" i="14"/>
  <c r="BK166" i="14"/>
  <c r="BK162" i="14"/>
  <c r="BK156" i="14"/>
  <c r="BK152" i="14"/>
  <c r="BK148" i="14"/>
  <c r="J144" i="14"/>
  <c r="J140" i="14"/>
  <c r="J137" i="14"/>
  <c r="J147" i="15"/>
  <c r="J145" i="15"/>
  <c r="BK143" i="15"/>
  <c r="BK141" i="15"/>
  <c r="BK138" i="15"/>
  <c r="J137" i="15"/>
  <c r="J135" i="15"/>
  <c r="BK133" i="15"/>
  <c r="J218" i="2"/>
  <c r="BK214" i="2"/>
  <c r="BK211" i="2"/>
  <c r="BK207" i="2"/>
  <c r="J203" i="2"/>
  <c r="J201" i="2"/>
  <c r="J198" i="2"/>
  <c r="J194" i="2"/>
  <c r="J192" i="2"/>
  <c r="BK189" i="2"/>
  <c r="BK184" i="2"/>
  <c r="J182" i="2"/>
  <c r="BK181" i="2"/>
  <c r="J176" i="2"/>
  <c r="BK175" i="2"/>
  <c r="BK172" i="2"/>
  <c r="J171" i="2"/>
  <c r="BK168" i="2"/>
  <c r="BK166" i="2"/>
  <c r="J164" i="2"/>
  <c r="BK149" i="2"/>
  <c r="J147" i="2"/>
  <c r="AS94" i="1"/>
  <c r="BK200" i="2"/>
  <c r="BK195" i="2"/>
  <c r="BK194" i="2"/>
  <c r="J189" i="2"/>
  <c r="J184" i="2"/>
  <c r="J183" i="2"/>
  <c r="J180" i="2"/>
  <c r="BK179" i="2"/>
  <c r="J175" i="2"/>
  <c r="J173" i="2"/>
  <c r="BK171" i="2"/>
  <c r="J169" i="2"/>
  <c r="J167" i="2"/>
  <c r="J165" i="2"/>
  <c r="J163" i="2"/>
  <c r="J162" i="2"/>
  <c r="J161" i="2"/>
  <c r="BK159" i="2"/>
  <c r="BK158" i="2"/>
  <c r="BK157" i="2"/>
  <c r="BK156" i="2"/>
  <c r="BK155" i="2"/>
  <c r="J155" i="2"/>
  <c r="BK153" i="2"/>
  <c r="J153" i="2"/>
  <c r="J152" i="2"/>
  <c r="J151" i="2"/>
  <c r="BK148" i="2"/>
  <c r="BK146" i="2"/>
  <c r="J433" i="3"/>
  <c r="J432" i="3"/>
  <c r="BK429" i="3"/>
  <c r="BK426" i="3"/>
  <c r="BK423" i="3"/>
  <c r="J421" i="3"/>
  <c r="J418" i="3"/>
  <c r="J414" i="3"/>
  <c r="BK413" i="3"/>
  <c r="BK411" i="3"/>
  <c r="BK409" i="3"/>
  <c r="J406" i="3"/>
  <c r="BK403" i="3"/>
  <c r="BK401" i="3"/>
  <c r="BK397" i="3"/>
  <c r="BK395" i="3"/>
  <c r="BK394" i="3"/>
  <c r="BK393" i="3"/>
  <c r="J392" i="3"/>
  <c r="J391" i="3"/>
  <c r="BK388" i="3"/>
  <c r="J386" i="3"/>
  <c r="J384" i="3"/>
  <c r="BK382" i="3"/>
  <c r="BK380" i="3"/>
  <c r="J378" i="3"/>
  <c r="J375" i="3"/>
  <c r="J374" i="3"/>
  <c r="J368" i="3"/>
  <c r="J366" i="3"/>
  <c r="J364" i="3"/>
  <c r="J361" i="3"/>
  <c r="BK360" i="3"/>
  <c r="J356" i="3"/>
  <c r="J354" i="3"/>
  <c r="J352" i="3"/>
  <c r="J351" i="3"/>
  <c r="BK348" i="3"/>
  <c r="BK345" i="3"/>
  <c r="J344" i="3"/>
  <c r="J341" i="3"/>
  <c r="BK339" i="3"/>
  <c r="J337" i="3"/>
  <c r="BK336" i="3"/>
  <c r="J333" i="3"/>
  <c r="J331" i="3"/>
  <c r="J329" i="3"/>
  <c r="J327" i="3"/>
  <c r="BK325" i="3"/>
  <c r="J322" i="3"/>
  <c r="BK320" i="3"/>
  <c r="BK318" i="3"/>
  <c r="J316" i="3"/>
  <c r="BK314" i="3"/>
  <c r="J311" i="3"/>
  <c r="J310" i="3"/>
  <c r="J307" i="3"/>
  <c r="J305" i="3"/>
  <c r="BK303" i="3"/>
  <c r="BK300" i="3"/>
  <c r="J297" i="3"/>
  <c r="BK295" i="3"/>
  <c r="J292" i="3"/>
  <c r="BK289" i="3"/>
  <c r="J287" i="3"/>
  <c r="BK284" i="3"/>
  <c r="BK282" i="3"/>
  <c r="J278" i="3"/>
  <c r="BK276" i="3"/>
  <c r="J274" i="3"/>
  <c r="BK271" i="3"/>
  <c r="BK270" i="3"/>
  <c r="J266" i="3"/>
  <c r="J265" i="3"/>
  <c r="BK262" i="3"/>
  <c r="J260" i="3"/>
  <c r="J257" i="3"/>
  <c r="J252" i="3"/>
  <c r="BK250" i="3"/>
  <c r="J248" i="3"/>
  <c r="BK246" i="3"/>
  <c r="BK244" i="3"/>
  <c r="BK240" i="3"/>
  <c r="J238" i="3"/>
  <c r="BK236" i="3"/>
  <c r="BK234" i="3"/>
  <c r="J231" i="3"/>
  <c r="BK229" i="3"/>
  <c r="BK227" i="3"/>
  <c r="J224" i="3"/>
  <c r="J222" i="3"/>
  <c r="BK220" i="3"/>
  <c r="J219" i="3"/>
  <c r="J216" i="3"/>
  <c r="BK213" i="3"/>
  <c r="J212" i="3"/>
  <c r="BK210" i="3"/>
  <c r="BK208" i="3"/>
  <c r="BK207" i="3"/>
  <c r="J205" i="3"/>
  <c r="BK203" i="3"/>
  <c r="BK200" i="3"/>
  <c r="BK197" i="3"/>
  <c r="BK196" i="3"/>
  <c r="J193" i="3"/>
  <c r="J191" i="3"/>
  <c r="BK188" i="3"/>
  <c r="BK185" i="3"/>
  <c r="J183" i="3"/>
  <c r="BK433" i="3"/>
  <c r="J431" i="3"/>
  <c r="J429" i="3"/>
  <c r="J426" i="3"/>
  <c r="J423" i="3"/>
  <c r="BK421" i="3"/>
  <c r="BK417" i="3"/>
  <c r="J415" i="3"/>
  <c r="J413" i="3"/>
  <c r="J410" i="3"/>
  <c r="J407" i="3"/>
  <c r="BK406" i="3"/>
  <c r="BK402" i="3"/>
  <c r="BK399" i="3"/>
  <c r="J390" i="3"/>
  <c r="J388" i="3"/>
  <c r="BK387" i="3"/>
  <c r="BK385" i="3"/>
  <c r="J382" i="3"/>
  <c r="J380" i="3"/>
  <c r="BK378" i="3"/>
  <c r="BK375" i="3"/>
  <c r="BK374" i="3"/>
  <c r="J371" i="3"/>
  <c r="BK370" i="3"/>
  <c r="BK368" i="3"/>
  <c r="BK367" i="3"/>
  <c r="BK364" i="3"/>
  <c r="J363" i="3"/>
  <c r="J360" i="3"/>
  <c r="J359" i="3"/>
  <c r="BK357" i="3"/>
  <c r="BK354" i="3"/>
  <c r="BK351" i="3"/>
  <c r="BK350" i="3"/>
  <c r="J348" i="3"/>
  <c r="BK346" i="3"/>
  <c r="BK343" i="3"/>
  <c r="J340" i="3"/>
  <c r="J338" i="3"/>
  <c r="J336" i="3"/>
  <c r="BK334" i="3"/>
  <c r="J332" i="3"/>
  <c r="BK330" i="3"/>
  <c r="BK327" i="3"/>
  <c r="BK326" i="3"/>
  <c r="J324" i="3"/>
  <c r="BK321" i="3"/>
  <c r="J318" i="3"/>
  <c r="BK316" i="3"/>
  <c r="J314" i="3"/>
  <c r="BK312" i="3"/>
  <c r="BK310" i="3"/>
  <c r="BK308" i="3"/>
  <c r="J306" i="3"/>
  <c r="BK304" i="3"/>
  <c r="BK301" i="3"/>
  <c r="BK299" i="3"/>
  <c r="BK297" i="3"/>
  <c r="J295" i="3"/>
  <c r="J293" i="3"/>
  <c r="BK291" i="3"/>
  <c r="BK288" i="3"/>
  <c r="BK285" i="3"/>
  <c r="J282" i="3"/>
  <c r="BK279" i="3"/>
  <c r="J276" i="3"/>
  <c r="BK275" i="3"/>
  <c r="J273" i="3"/>
  <c r="J271" i="3"/>
  <c r="J269" i="3"/>
  <c r="BK266" i="3"/>
  <c r="J263" i="3"/>
  <c r="J261" i="3"/>
  <c r="J259" i="3"/>
  <c r="BK257" i="3"/>
  <c r="BK252" i="3"/>
  <c r="J250" i="3"/>
  <c r="BK248" i="3"/>
  <c r="J246" i="3"/>
  <c r="BK242" i="3"/>
  <c r="J241" i="3"/>
  <c r="BK239" i="3"/>
  <c r="BK237" i="3"/>
  <c r="J234" i="3"/>
  <c r="J232" i="3"/>
  <c r="J230" i="3"/>
  <c r="BK228" i="3"/>
  <c r="BK226" i="3"/>
  <c r="BK224" i="3"/>
  <c r="J221" i="3"/>
  <c r="BK219" i="3"/>
  <c r="BK217" i="3"/>
  <c r="BK216" i="3"/>
  <c r="BK212" i="3"/>
  <c r="J210" i="3"/>
  <c r="J207" i="3"/>
  <c r="BK205" i="3"/>
  <c r="J203" i="3"/>
  <c r="BK201" i="3"/>
  <c r="BK199" i="3"/>
  <c r="J196" i="3"/>
  <c r="BK193" i="3"/>
  <c r="BK191" i="3"/>
  <c r="BK189" i="3"/>
  <c r="BK186" i="3"/>
  <c r="J185" i="3"/>
  <c r="BK183" i="3"/>
  <c r="J182" i="3"/>
  <c r="J181" i="3"/>
  <c r="BK179" i="3"/>
  <c r="BK177" i="3"/>
  <c r="BK176" i="3"/>
  <c r="J173" i="3"/>
  <c r="BK171" i="3"/>
  <c r="BK168" i="3"/>
  <c r="J167" i="3"/>
  <c r="BK163" i="3"/>
  <c r="J160" i="3"/>
  <c r="BK159" i="3"/>
  <c r="J158" i="3"/>
  <c r="BK157" i="3"/>
  <c r="BK156" i="3"/>
  <c r="J155" i="3"/>
  <c r="BK180" i="3"/>
  <c r="J179" i="3"/>
  <c r="BK178" i="3"/>
  <c r="J176" i="3"/>
  <c r="J175" i="3"/>
  <c r="BK173" i="3"/>
  <c r="J172" i="3"/>
  <c r="J171" i="3"/>
  <c r="BK170" i="3"/>
  <c r="BK169" i="3"/>
  <c r="J168" i="3"/>
  <c r="J165" i="3"/>
  <c r="J163" i="3"/>
  <c r="BK160" i="3"/>
  <c r="BK158" i="3"/>
  <c r="J156" i="3"/>
  <c r="J346" i="4"/>
  <c r="J344" i="4"/>
  <c r="BK341" i="4"/>
  <c r="J339" i="4"/>
  <c r="J337" i="4"/>
  <c r="J334" i="4"/>
  <c r="BK332" i="4"/>
  <c r="BK330" i="4"/>
  <c r="BK327" i="4"/>
  <c r="BK325" i="4"/>
  <c r="BK323" i="4"/>
  <c r="BK321" i="4"/>
  <c r="J319" i="4"/>
  <c r="J318" i="4"/>
  <c r="BK344" i="4"/>
  <c r="J341" i="4"/>
  <c r="J340" i="4"/>
  <c r="BK337" i="4"/>
  <c r="BK336" i="4"/>
  <c r="BK334" i="4"/>
  <c r="J332" i="4"/>
  <c r="J330" i="4"/>
  <c r="BK329" i="4"/>
  <c r="J327" i="4"/>
  <c r="J325" i="4"/>
  <c r="J323" i="4"/>
  <c r="J321" i="4"/>
  <c r="BK317" i="4"/>
  <c r="BK314" i="4"/>
  <c r="J313" i="4"/>
  <c r="BK310" i="4"/>
  <c r="J309" i="4"/>
  <c r="J305" i="4"/>
  <c r="BK302" i="4"/>
  <c r="J300" i="4"/>
  <c r="J298" i="4"/>
  <c r="J296" i="4"/>
  <c r="J294" i="4"/>
  <c r="BK292" i="4"/>
  <c r="BK289" i="4"/>
  <c r="BK288" i="4"/>
  <c r="J285" i="4"/>
  <c r="BK282" i="4"/>
  <c r="J281" i="4"/>
  <c r="BK278" i="4"/>
  <c r="J277" i="4"/>
  <c r="BK274" i="4"/>
  <c r="BK272" i="4"/>
  <c r="J270" i="4"/>
  <c r="J268" i="4"/>
  <c r="J266" i="4"/>
  <c r="BK263" i="4"/>
  <c r="BK261" i="4"/>
  <c r="J259" i="4"/>
  <c r="J257" i="4"/>
  <c r="J255" i="4"/>
  <c r="BK254" i="4"/>
  <c r="BK251" i="4"/>
  <c r="BK250" i="4"/>
  <c r="J247" i="4"/>
  <c r="BK245" i="4"/>
  <c r="BK243" i="4"/>
  <c r="J240" i="4"/>
  <c r="BK239" i="4"/>
  <c r="J236" i="4"/>
  <c r="J234" i="4"/>
  <c r="J232" i="4"/>
  <c r="J230" i="4"/>
  <c r="J228" i="4"/>
  <c r="BK225" i="4"/>
  <c r="BK224" i="4"/>
  <c r="J220" i="4"/>
  <c r="BK216" i="4"/>
  <c r="J213" i="4"/>
  <c r="J211" i="4"/>
  <c r="BK209" i="4"/>
  <c r="J207" i="4"/>
  <c r="BK204" i="4"/>
  <c r="J202" i="4"/>
  <c r="BK200" i="4"/>
  <c r="J198" i="4"/>
  <c r="J194" i="4"/>
  <c r="J192" i="4"/>
  <c r="BK190" i="4"/>
  <c r="J186" i="4"/>
  <c r="BK184" i="4"/>
  <c r="BK181" i="4"/>
  <c r="BK179" i="4"/>
  <c r="J176" i="4"/>
  <c r="J174" i="4"/>
  <c r="BK172" i="4"/>
  <c r="J169" i="4"/>
  <c r="J167" i="4"/>
  <c r="J165" i="4"/>
  <c r="BK163" i="4"/>
  <c r="BK160" i="4"/>
  <c r="J156" i="4"/>
  <c r="J155" i="4"/>
  <c r="BK153" i="4"/>
  <c r="J151" i="4"/>
  <c r="BK148" i="4"/>
  <c r="J147" i="4"/>
  <c r="J145" i="4"/>
  <c r="J143" i="4"/>
  <c r="BK141" i="4"/>
  <c r="BK316" i="4"/>
  <c r="J314" i="4"/>
  <c r="J312" i="4"/>
  <c r="BK311" i="4"/>
  <c r="J308" i="4"/>
  <c r="J307" i="4"/>
  <c r="BK305" i="4"/>
  <c r="J302" i="4"/>
  <c r="BK300" i="4"/>
  <c r="BK297" i="4"/>
  <c r="BK296" i="4"/>
  <c r="J293" i="4"/>
  <c r="J292" i="4"/>
  <c r="J289" i="4"/>
  <c r="J288" i="4"/>
  <c r="BK285" i="4"/>
  <c r="J283" i="4"/>
  <c r="BK281" i="4"/>
  <c r="BK279" i="4"/>
  <c r="BK277" i="4"/>
  <c r="J274" i="4"/>
  <c r="J273" i="4"/>
  <c r="BK270" i="4"/>
  <c r="BK269" i="4"/>
  <c r="BK266" i="4"/>
  <c r="J265" i="4"/>
  <c r="J260" i="4"/>
  <c r="BK258" i="4"/>
  <c r="J254" i="4"/>
  <c r="J252" i="4"/>
  <c r="J249" i="4"/>
  <c r="BK247" i="4"/>
  <c r="BK244" i="4"/>
  <c r="J241" i="4"/>
  <c r="BK240" i="4"/>
  <c r="BK237" i="4"/>
  <c r="BK236" i="4"/>
  <c r="BK234" i="4"/>
  <c r="BK232" i="4"/>
  <c r="BK230" i="4"/>
  <c r="BK228" i="4"/>
  <c r="BK226" i="4"/>
  <c r="J224" i="4"/>
  <c r="J222" i="4"/>
  <c r="BK219" i="4"/>
  <c r="J218" i="4"/>
  <c r="J217" i="4"/>
  <c r="BK215" i="4"/>
  <c r="BK213" i="4"/>
  <c r="BK211" i="4"/>
  <c r="BK208" i="4"/>
  <c r="BK206" i="4"/>
  <c r="J204" i="4"/>
  <c r="BK202" i="4"/>
  <c r="J200" i="4"/>
  <c r="BK198" i="4"/>
  <c r="BK194" i="4"/>
  <c r="BK192" i="4"/>
  <c r="J190" i="4"/>
  <c r="BK186" i="4"/>
  <c r="J184" i="4"/>
  <c r="J182" i="4"/>
  <c r="J180" i="4"/>
  <c r="BK178" i="4"/>
  <c r="BK175" i="4"/>
  <c r="J173" i="4"/>
  <c r="BK170" i="4"/>
  <c r="BK169" i="4"/>
  <c r="BK167" i="4"/>
  <c r="BK165" i="4"/>
  <c r="J163" i="4"/>
  <c r="J160" i="4"/>
  <c r="BK155" i="4"/>
  <c r="BK152" i="4"/>
  <c r="BK150" i="4"/>
  <c r="J148" i="4"/>
  <c r="BK146" i="4"/>
  <c r="J144" i="4"/>
  <c r="BK142" i="4"/>
  <c r="J198" i="5"/>
  <c r="BK194" i="5"/>
  <c r="J193" i="5"/>
  <c r="BK190" i="5"/>
  <c r="BK188" i="5"/>
  <c r="BK186" i="5"/>
  <c r="BK183" i="5"/>
  <c r="BK181" i="5"/>
  <c r="J179" i="5"/>
  <c r="BK177" i="5"/>
  <c r="J171" i="5"/>
  <c r="BK169" i="5"/>
  <c r="J168" i="5"/>
  <c r="J167" i="5"/>
  <c r="J165" i="5"/>
  <c r="BK164" i="5"/>
  <c r="BK163" i="5"/>
  <c r="BK162" i="5"/>
  <c r="BK161" i="5"/>
  <c r="J160" i="5"/>
  <c r="J159" i="5"/>
  <c r="BK158" i="5"/>
  <c r="BK157" i="5"/>
  <c r="J152" i="5"/>
  <c r="BK149" i="5"/>
  <c r="J147" i="5"/>
  <c r="J145" i="5"/>
  <c r="J143" i="5"/>
  <c r="J140" i="5"/>
  <c r="J139" i="5"/>
  <c r="BK196" i="5"/>
  <c r="J194" i="5"/>
  <c r="BK192" i="5"/>
  <c r="J191" i="5"/>
  <c r="J188" i="5"/>
  <c r="J186" i="5"/>
  <c r="J184" i="5"/>
  <c r="J182" i="5"/>
  <c r="BK180" i="5"/>
  <c r="BK178" i="5"/>
  <c r="J176" i="5"/>
  <c r="BK171" i="5"/>
  <c r="BK168" i="5"/>
  <c r="BK165" i="5"/>
  <c r="J164" i="5"/>
  <c r="J161" i="5"/>
  <c r="BK160" i="5"/>
  <c r="J157" i="5"/>
  <c r="J154" i="5"/>
  <c r="J150" i="5"/>
  <c r="J148" i="5"/>
  <c r="BK146" i="5"/>
  <c r="BK143" i="5"/>
  <c r="J142" i="5"/>
  <c r="BK140" i="5"/>
  <c r="J220" i="6"/>
  <c r="BK216" i="6"/>
  <c r="J213" i="6"/>
  <c r="J211" i="6"/>
  <c r="J208" i="6"/>
  <c r="J205" i="6"/>
  <c r="J203" i="6"/>
  <c r="BK200" i="6"/>
  <c r="BK199" i="6"/>
  <c r="J197" i="6"/>
  <c r="J195" i="6"/>
  <c r="J192" i="6"/>
  <c r="J191" i="6"/>
  <c r="J189" i="6"/>
  <c r="J186" i="6"/>
  <c r="J185" i="6"/>
  <c r="BK182" i="6"/>
  <c r="BK180" i="6"/>
  <c r="J178" i="6"/>
  <c r="BK175" i="6"/>
  <c r="J173" i="6"/>
  <c r="BK171" i="6"/>
  <c r="J168" i="6"/>
  <c r="BK167" i="6"/>
  <c r="J165" i="6"/>
  <c r="J162" i="6"/>
  <c r="BK160" i="6"/>
  <c r="J158" i="6"/>
  <c r="BK156" i="6"/>
  <c r="J153" i="6"/>
  <c r="J152" i="6"/>
  <c r="J151" i="6"/>
  <c r="J150" i="6"/>
  <c r="J149" i="6"/>
  <c r="BK147" i="6"/>
  <c r="BK146" i="6"/>
  <c r="BK145" i="6"/>
  <c r="BK144" i="6"/>
  <c r="BK142" i="6"/>
  <c r="J141" i="6"/>
  <c r="J140" i="6"/>
  <c r="BK138" i="6"/>
  <c r="BK220" i="6"/>
  <c r="J218" i="6"/>
  <c r="J216" i="6"/>
  <c r="BK212" i="6"/>
  <c r="J210" i="6"/>
  <c r="BK207" i="6"/>
  <c r="BK206" i="6"/>
  <c r="BK204" i="6"/>
  <c r="J202" i="6"/>
  <c r="J200" i="6"/>
  <c r="J198" i="6"/>
  <c r="BK196" i="6"/>
  <c r="J194" i="6"/>
  <c r="BK192" i="6"/>
  <c r="BK190" i="6"/>
  <c r="BK188" i="6"/>
  <c r="BK185" i="6"/>
  <c r="J183" i="6"/>
  <c r="BK181" i="6"/>
  <c r="J179" i="6"/>
  <c r="BK177" i="6"/>
  <c r="J175" i="6"/>
  <c r="J172" i="6"/>
  <c r="J171" i="6"/>
  <c r="BK169" i="6"/>
  <c r="J167" i="6"/>
  <c r="BK164" i="6"/>
  <c r="BK162" i="6"/>
  <c r="J160" i="6"/>
  <c r="J159" i="6"/>
  <c r="J156" i="6"/>
  <c r="J155" i="6"/>
  <c r="J139" i="6"/>
  <c r="J268" i="7"/>
  <c r="J267" i="7"/>
  <c r="BK265" i="7"/>
  <c r="BK261" i="7"/>
  <c r="J259" i="7"/>
  <c r="BK256" i="7"/>
  <c r="J253" i="7"/>
  <c r="J251" i="7"/>
  <c r="J249" i="7"/>
  <c r="J246" i="7"/>
  <c r="J244" i="7"/>
  <c r="J242" i="7"/>
  <c r="J240" i="7"/>
  <c r="BK237" i="7"/>
  <c r="BK235" i="7"/>
  <c r="BK233" i="7"/>
  <c r="BK231" i="7"/>
  <c r="J229" i="7"/>
  <c r="BK227" i="7"/>
  <c r="J225" i="7"/>
  <c r="BK222" i="7"/>
  <c r="J221" i="7"/>
  <c r="J219" i="7"/>
  <c r="J216" i="7"/>
  <c r="BK214" i="7"/>
  <c r="BK211" i="7"/>
  <c r="BK208" i="7"/>
  <c r="BK206" i="7"/>
  <c r="BK204" i="7"/>
  <c r="BK202" i="7"/>
  <c r="J200" i="7"/>
  <c r="BK196" i="7"/>
  <c r="J193" i="7"/>
  <c r="BK192" i="7"/>
  <c r="J189" i="7"/>
  <c r="J187" i="7"/>
  <c r="BK185" i="7"/>
  <c r="J182" i="7"/>
  <c r="J181" i="7"/>
  <c r="J178" i="7"/>
  <c r="J175" i="7"/>
  <c r="J173" i="7"/>
  <c r="J171" i="7"/>
  <c r="BK168" i="7"/>
  <c r="BK167" i="7"/>
  <c r="J165" i="7"/>
  <c r="J161" i="7"/>
  <c r="J160" i="7"/>
  <c r="J156" i="7"/>
  <c r="J155" i="7"/>
  <c r="BK153" i="7"/>
  <c r="J151" i="7"/>
  <c r="J148" i="7"/>
  <c r="J146" i="7"/>
  <c r="BK143" i="7"/>
  <c r="J142" i="7"/>
  <c r="BK140" i="7"/>
  <c r="BK137" i="7"/>
  <c r="J135" i="7"/>
  <c r="BK268" i="7"/>
  <c r="J265" i="7"/>
  <c r="J262" i="7"/>
  <c r="J260" i="7"/>
  <c r="BK257" i="7"/>
  <c r="J254" i="7"/>
  <c r="BK253" i="7"/>
  <c r="BK250" i="7"/>
  <c r="BK249" i="7"/>
  <c r="J245" i="7"/>
  <c r="BK243" i="7"/>
  <c r="BK241" i="7"/>
  <c r="J238" i="7"/>
  <c r="J236" i="7"/>
  <c r="BK234" i="7"/>
  <c r="BK232" i="7"/>
  <c r="J230" i="7"/>
  <c r="J227" i="7"/>
  <c r="BK225" i="7"/>
  <c r="J223" i="7"/>
  <c r="BK221" i="7"/>
  <c r="BK219" i="7"/>
  <c r="BK216" i="7"/>
  <c r="BK215" i="7"/>
  <c r="BK213" i="7"/>
  <c r="BK212" i="7"/>
  <c r="BK209" i="7"/>
  <c r="J208" i="7"/>
  <c r="J206" i="7"/>
  <c r="J203" i="7"/>
  <c r="J202" i="7"/>
  <c r="J199" i="7"/>
  <c r="BK198" i="7"/>
  <c r="BK194" i="7"/>
  <c r="J191" i="7"/>
  <c r="J190" i="7"/>
  <c r="BK187" i="7"/>
  <c r="J185" i="7"/>
  <c r="BK183" i="7"/>
  <c r="BK181" i="7"/>
  <c r="BK179" i="7"/>
  <c r="J177" i="7"/>
  <c r="BK175" i="7"/>
  <c r="BK173" i="7"/>
  <c r="BK171" i="7"/>
  <c r="J168" i="7"/>
  <c r="J167" i="7"/>
  <c r="J164" i="7"/>
  <c r="BK163" i="7"/>
  <c r="BK161" i="7"/>
  <c r="BK157" i="7"/>
  <c r="BK156" i="7"/>
  <c r="J153" i="7"/>
  <c r="BK151" i="7"/>
  <c r="J149" i="7"/>
  <c r="J147" i="7"/>
  <c r="BK144" i="7"/>
  <c r="J143" i="7"/>
  <c r="BK141" i="7"/>
  <c r="BK139" i="7"/>
  <c r="J137" i="7"/>
  <c r="BK135" i="7"/>
  <c r="J471" i="8"/>
  <c r="J269" i="8"/>
  <c r="BK268" i="8"/>
  <c r="BK259" i="8"/>
  <c r="BK251" i="8"/>
  <c r="BK250" i="8"/>
  <c r="J246" i="8"/>
  <c r="J243" i="8"/>
  <c r="BK238" i="8"/>
  <c r="BK236" i="8"/>
  <c r="BK232" i="8"/>
  <c r="BK226" i="8"/>
  <c r="J223" i="8"/>
  <c r="J222" i="8"/>
  <c r="BK217" i="8"/>
  <c r="J216" i="8"/>
  <c r="BK213" i="8"/>
  <c r="BK211" i="8"/>
  <c r="BK208" i="8"/>
  <c r="J205" i="8"/>
  <c r="J196" i="8"/>
  <c r="J192" i="8"/>
  <c r="J185" i="8"/>
  <c r="J182" i="8"/>
  <c r="J180" i="8"/>
  <c r="J176" i="8"/>
  <c r="J174" i="8"/>
  <c r="BK170" i="8"/>
  <c r="BK168" i="8"/>
  <c r="BK163" i="8"/>
  <c r="J158" i="8"/>
  <c r="J156" i="8"/>
  <c r="J152" i="8"/>
  <c r="J474" i="8"/>
  <c r="J469" i="8"/>
  <c r="J466" i="8"/>
  <c r="BK464" i="8"/>
  <c r="BK462" i="8"/>
  <c r="J460" i="8"/>
  <c r="J458" i="8"/>
  <c r="J454" i="8"/>
  <c r="BK451" i="8"/>
  <c r="BK448" i="8"/>
  <c r="J439" i="8"/>
  <c r="BK434" i="8"/>
  <c r="BK432" i="8"/>
  <c r="J429" i="8"/>
  <c r="BK427" i="8"/>
  <c r="J424" i="8"/>
  <c r="J421" i="8"/>
  <c r="J419" i="8"/>
  <c r="J417" i="8"/>
  <c r="BK409" i="8"/>
  <c r="BK407" i="8"/>
  <c r="BK404" i="8"/>
  <c r="J401" i="8"/>
  <c r="BK398" i="8"/>
  <c r="BK395" i="8"/>
  <c r="BK390" i="8"/>
  <c r="J386" i="8"/>
  <c r="BK385" i="8"/>
  <c r="J383" i="8"/>
  <c r="J380" i="8"/>
  <c r="BK375" i="8"/>
  <c r="BK369" i="8"/>
  <c r="BK368" i="8"/>
  <c r="BK366" i="8"/>
  <c r="BK361" i="8"/>
  <c r="BK357" i="8"/>
  <c r="BK350" i="8"/>
  <c r="BK349" i="8"/>
  <c r="J347" i="8"/>
  <c r="J345" i="8"/>
  <c r="J332" i="8"/>
  <c r="J330" i="8"/>
  <c r="J322" i="8"/>
  <c r="J319" i="8"/>
  <c r="J312" i="8"/>
  <c r="BK309" i="8"/>
  <c r="BK305" i="8"/>
  <c r="BK301" i="8"/>
  <c r="BK298" i="8"/>
  <c r="BK295" i="8"/>
  <c r="J293" i="8"/>
  <c r="BK290" i="8"/>
  <c r="J289" i="8"/>
  <c r="J287" i="8"/>
  <c r="J285" i="8"/>
  <c r="BK280" i="8"/>
  <c r="BK278" i="8"/>
  <c r="BK277" i="8"/>
  <c r="BK274" i="8"/>
  <c r="BK272" i="8"/>
  <c r="J267" i="8"/>
  <c r="J266" i="8"/>
  <c r="J263" i="8"/>
  <c r="J261" i="8"/>
  <c r="J257" i="8"/>
  <c r="J254" i="8"/>
  <c r="BK252" i="8"/>
  <c r="J250" i="8"/>
  <c r="BK248" i="8"/>
  <c r="BK246" i="8"/>
  <c r="BK243" i="8"/>
  <c r="J242" i="8"/>
  <c r="J239" i="8"/>
  <c r="J236" i="8"/>
  <c r="BK233" i="8"/>
  <c r="BK231" i="8"/>
  <c r="J226" i="8"/>
  <c r="BK224" i="8"/>
  <c r="BK222" i="8"/>
  <c r="BK216" i="8"/>
  <c r="J214" i="8"/>
  <c r="J210" i="8"/>
  <c r="J208" i="8"/>
  <c r="BK206" i="8"/>
  <c r="BK203" i="8"/>
  <c r="J202" i="8"/>
  <c r="BK200" i="8"/>
  <c r="J199" i="8"/>
  <c r="BK195" i="8"/>
  <c r="BK192" i="8"/>
  <c r="J191" i="8"/>
  <c r="BK188" i="8"/>
  <c r="BK185" i="8"/>
  <c r="BK183" i="8"/>
  <c r="BK180" i="8"/>
  <c r="BK179" i="8"/>
  <c r="J175" i="8"/>
  <c r="J173" i="8"/>
  <c r="J171" i="8"/>
  <c r="J168" i="8"/>
  <c r="BK166" i="8"/>
  <c r="J164" i="8"/>
  <c r="BK161" i="8"/>
  <c r="BK159" i="8"/>
  <c r="BK156" i="8"/>
  <c r="BK154" i="8"/>
  <c r="BK152" i="8"/>
  <c r="BK148" i="8"/>
  <c r="BK474" i="8"/>
  <c r="BK471" i="8"/>
  <c r="BK460" i="8"/>
  <c r="J456" i="8"/>
  <c r="J452" i="8"/>
  <c r="J450" i="8"/>
  <c r="J445" i="8"/>
  <c r="BK443" i="8"/>
  <c r="J438" i="8"/>
  <c r="J435" i="8"/>
  <c r="BK430" i="8"/>
  <c r="BK422" i="8"/>
  <c r="BK416" i="8"/>
  <c r="BK415" i="8"/>
  <c r="J408" i="8"/>
  <c r="BK402" i="8"/>
  <c r="J398" i="8"/>
  <c r="J394" i="8"/>
  <c r="J392" i="8"/>
  <c r="BK387" i="8"/>
  <c r="BK386" i="8"/>
  <c r="BK383" i="8"/>
  <c r="J378" i="8"/>
  <c r="J376" i="8"/>
  <c r="J370" i="8"/>
  <c r="BK365" i="8"/>
  <c r="J362" i="8"/>
  <c r="J358" i="8"/>
  <c r="J353" i="8"/>
  <c r="BK344" i="8"/>
  <c r="J342" i="8"/>
  <c r="BK340" i="8"/>
  <c r="J338" i="8"/>
  <c r="J334" i="8"/>
  <c r="J328" i="8"/>
  <c r="BK326" i="8"/>
  <c r="J324" i="8"/>
  <c r="J321" i="8"/>
  <c r="BK319" i="8"/>
  <c r="BK316" i="8"/>
  <c r="BK314" i="8"/>
  <c r="BK311" i="8"/>
  <c r="J306" i="8"/>
  <c r="J294" i="8"/>
  <c r="J292" i="8"/>
  <c r="J290" i="8"/>
  <c r="BK288" i="8"/>
  <c r="J286" i="8"/>
  <c r="J283" i="8"/>
  <c r="BK281" i="8"/>
  <c r="BK466" i="8"/>
  <c r="J464" i="8"/>
  <c r="J462" i="8"/>
  <c r="BK459" i="8"/>
  <c r="BK457" i="8"/>
  <c r="BK454" i="8"/>
  <c r="J453" i="8"/>
  <c r="BK449" i="8"/>
  <c r="BK447" i="8"/>
  <c r="J443" i="8"/>
  <c r="J441" i="8"/>
  <c r="BK439" i="8"/>
  <c r="BK437" i="8"/>
  <c r="BK435" i="8"/>
  <c r="BK433" i="8"/>
  <c r="BK431" i="8"/>
  <c r="BK429" i="8"/>
  <c r="BK426" i="8"/>
  <c r="BK424" i="8"/>
  <c r="BK421" i="8"/>
  <c r="J418" i="8"/>
  <c r="J415" i="8"/>
  <c r="BK414" i="8"/>
  <c r="BK410" i="8"/>
  <c r="J409" i="8"/>
  <c r="BK406" i="8"/>
  <c r="J405" i="8"/>
  <c r="BK401" i="8"/>
  <c r="J399" i="8"/>
  <c r="BK396" i="8"/>
  <c r="BK394" i="8"/>
  <c r="BK392" i="8"/>
  <c r="J390" i="8"/>
  <c r="J384" i="8"/>
  <c r="BK381" i="8"/>
  <c r="BK378" i="8"/>
  <c r="BK376" i="8"/>
  <c r="BK374" i="8"/>
  <c r="BK372" i="8"/>
  <c r="BK370" i="8"/>
  <c r="BK367" i="8"/>
  <c r="J366" i="8"/>
  <c r="BK363" i="8"/>
  <c r="BK362" i="8"/>
  <c r="J360" i="8"/>
  <c r="J357" i="8"/>
  <c r="BK356" i="8"/>
  <c r="BK353" i="8"/>
  <c r="J351" i="8"/>
  <c r="J349" i="8"/>
  <c r="BK347" i="8"/>
  <c r="BK345" i="8"/>
  <c r="J344" i="8"/>
  <c r="BK341" i="8"/>
  <c r="BK338" i="8"/>
  <c r="BK334" i="8"/>
  <c r="BK331" i="8"/>
  <c r="J329" i="8"/>
  <c r="J326" i="8"/>
  <c r="J323" i="8"/>
  <c r="BK321" i="8"/>
  <c r="J318" i="8"/>
  <c r="J317" i="8"/>
  <c r="J314" i="8"/>
  <c r="J311" i="8"/>
  <c r="J309" i="8"/>
  <c r="J307" i="8"/>
  <c r="J305" i="8"/>
  <c r="J302" i="8"/>
  <c r="J279" i="8"/>
  <c r="BK276" i="8"/>
  <c r="J274" i="8"/>
  <c r="BK270" i="8"/>
  <c r="BK269" i="8"/>
  <c r="BK263" i="8"/>
  <c r="BK261" i="8"/>
  <c r="J259" i="8"/>
  <c r="J256" i="8"/>
  <c r="J252" i="8"/>
  <c r="J245" i="8"/>
  <c r="BK242" i="8"/>
  <c r="J238" i="8"/>
  <c r="BK235" i="8"/>
  <c r="J231" i="8"/>
  <c r="J230" i="8"/>
  <c r="J227" i="8"/>
  <c r="BK221" i="8"/>
  <c r="J217" i="8"/>
  <c r="J215" i="8"/>
  <c r="J206" i="8"/>
  <c r="J204" i="8"/>
  <c r="J198" i="8"/>
  <c r="BK196" i="8"/>
  <c r="BK194" i="8"/>
  <c r="BK191" i="8"/>
  <c r="J190" i="8"/>
  <c r="BK186" i="8"/>
  <c r="J183" i="8"/>
  <c r="BK175" i="8"/>
  <c r="BK173" i="8"/>
  <c r="BK167" i="8"/>
  <c r="BK164" i="8"/>
  <c r="J160" i="8"/>
  <c r="J154" i="8"/>
  <c r="J149" i="8"/>
  <c r="BK212" i="9"/>
  <c r="J209" i="9"/>
  <c r="BK205" i="9"/>
  <c r="BK203" i="9"/>
  <c r="BK201" i="9"/>
  <c r="J199" i="9"/>
  <c r="BK196" i="9"/>
  <c r="J193" i="9"/>
  <c r="J191" i="9"/>
  <c r="J189" i="9"/>
  <c r="J186" i="9"/>
  <c r="J185" i="9"/>
  <c r="J183" i="9"/>
  <c r="BK181" i="9"/>
  <c r="BK177" i="9"/>
  <c r="BK174" i="9"/>
  <c r="BK170" i="9"/>
  <c r="J169" i="9"/>
  <c r="BK167" i="9"/>
  <c r="BK165" i="9"/>
  <c r="J161" i="9"/>
  <c r="J160" i="9"/>
  <c r="BK157" i="9"/>
  <c r="BK155" i="9"/>
  <c r="J153" i="9"/>
  <c r="BK151" i="9"/>
  <c r="BK149" i="9"/>
  <c r="BK146" i="9"/>
  <c r="BK144" i="9"/>
  <c r="BK142" i="9"/>
  <c r="J141" i="9"/>
  <c r="BK139" i="9"/>
  <c r="BK209" i="9"/>
  <c r="J205" i="9"/>
  <c r="J203" i="9"/>
  <c r="J201" i="9"/>
  <c r="BK198" i="9"/>
  <c r="J196" i="9"/>
  <c r="J194" i="9"/>
  <c r="BK192" i="9"/>
  <c r="J190" i="9"/>
  <c r="J187" i="9"/>
  <c r="BK185" i="9"/>
  <c r="BK183" i="9"/>
  <c r="BK182" i="9"/>
  <c r="J178" i="9"/>
  <c r="BK176" i="9"/>
  <c r="J174" i="9"/>
  <c r="J172" i="9"/>
  <c r="J170" i="9"/>
  <c r="BK168" i="9"/>
  <c r="J166" i="9"/>
  <c r="J164" i="9"/>
  <c r="BK160" i="9"/>
  <c r="BK158" i="9"/>
  <c r="J156" i="9"/>
  <c r="J154" i="9"/>
  <c r="J152" i="9"/>
  <c r="J150" i="9"/>
  <c r="J148" i="9"/>
  <c r="J146" i="9"/>
  <c r="J144" i="9"/>
  <c r="BK140" i="9"/>
  <c r="BK134" i="10"/>
  <c r="J131" i="10"/>
  <c r="J134" i="10"/>
  <c r="BK132" i="10"/>
  <c r="BK130" i="10"/>
  <c r="J178" i="11"/>
  <c r="BK177" i="11"/>
  <c r="BK175" i="11"/>
  <c r="J172" i="11"/>
  <c r="BK170" i="11"/>
  <c r="BK168" i="11"/>
  <c r="J166" i="11"/>
  <c r="J163" i="11"/>
  <c r="J159" i="11"/>
  <c r="J157" i="11"/>
  <c r="BK155" i="11"/>
  <c r="BK153" i="11"/>
  <c r="J151" i="11"/>
  <c r="J147" i="11"/>
  <c r="J145" i="11"/>
  <c r="J143" i="11"/>
  <c r="J141" i="11"/>
  <c r="J139" i="11"/>
  <c r="BK137" i="11"/>
  <c r="J134" i="11"/>
  <c r="J132" i="11"/>
  <c r="BK178" i="11"/>
  <c r="BK176" i="11"/>
  <c r="J174" i="11"/>
  <c r="BK171" i="11"/>
  <c r="BK169" i="11"/>
  <c r="J167" i="11"/>
  <c r="BK164" i="11"/>
  <c r="J162" i="11"/>
  <c r="J160" i="11"/>
  <c r="J158" i="11"/>
  <c r="BK156" i="11"/>
  <c r="J154" i="11"/>
  <c r="J152" i="11"/>
  <c r="BK150" i="11"/>
  <c r="BK149" i="11"/>
  <c r="BK148" i="11"/>
  <c r="BK145" i="11"/>
  <c r="BK143" i="11"/>
  <c r="BK141" i="11"/>
  <c r="BK139" i="11"/>
  <c r="J137" i="11"/>
  <c r="BK135" i="11"/>
  <c r="J133" i="11"/>
  <c r="BK173" i="12"/>
  <c r="BK168" i="12"/>
  <c r="BK166" i="12"/>
  <c r="J164" i="12"/>
  <c r="J162" i="12"/>
  <c r="BK158" i="12"/>
  <c r="J156" i="12"/>
  <c r="BK154" i="12"/>
  <c r="J151" i="12"/>
  <c r="J148" i="12"/>
  <c r="J146" i="12"/>
  <c r="BK144" i="12"/>
  <c r="J140" i="12"/>
  <c r="J138" i="12"/>
  <c r="J136" i="12"/>
  <c r="J172" i="12"/>
  <c r="BK170" i="12"/>
  <c r="J166" i="12"/>
  <c r="BK165" i="12"/>
  <c r="BK162" i="12"/>
  <c r="J160" i="12"/>
  <c r="J157" i="12"/>
  <c r="J154" i="12"/>
  <c r="BK151" i="12"/>
  <c r="BK149" i="12"/>
  <c r="BK146" i="12"/>
  <c r="BK142" i="12"/>
  <c r="J141" i="12"/>
  <c r="BK138" i="12"/>
  <c r="BK137" i="12"/>
  <c r="J135" i="12"/>
  <c r="BK144" i="13"/>
  <c r="J144" i="13"/>
  <c r="BK142" i="13"/>
  <c r="J142" i="13"/>
  <c r="J139" i="13"/>
  <c r="BK136" i="13"/>
  <c r="BK134" i="13"/>
  <c r="J146" i="13"/>
  <c r="J140" i="13"/>
  <c r="J137" i="13"/>
  <c r="J134" i="13"/>
  <c r="BK168" i="14"/>
  <c r="J166" i="14"/>
  <c r="J163" i="14"/>
  <c r="J161" i="14"/>
  <c r="BK159" i="14"/>
  <c r="J156" i="14"/>
  <c r="J153" i="14"/>
  <c r="J152" i="14"/>
  <c r="BK149" i="14"/>
  <c r="J147" i="14"/>
  <c r="BK145" i="14"/>
  <c r="BK143" i="14"/>
  <c r="BK141" i="14"/>
  <c r="BK138" i="14"/>
  <c r="BK137" i="14"/>
  <c r="BK134" i="14"/>
  <c r="J167" i="14"/>
  <c r="BK164" i="14"/>
  <c r="BK161" i="14"/>
  <c r="J160" i="14"/>
  <c r="BK157" i="14"/>
  <c r="BK155" i="14"/>
  <c r="BK153" i="14"/>
  <c r="BK151" i="14"/>
  <c r="J149" i="14"/>
  <c r="BK146" i="14"/>
  <c r="J145" i="14"/>
  <c r="J143" i="14"/>
  <c r="J141" i="14"/>
  <c r="J138" i="14"/>
  <c r="BK136" i="14"/>
  <c r="J134" i="14"/>
  <c r="BK149" i="15"/>
  <c r="BK147" i="15"/>
  <c r="J146" i="15"/>
  <c r="BK145" i="15"/>
  <c r="J144" i="15"/>
  <c r="J143" i="15"/>
  <c r="J142" i="15"/>
  <c r="BK140" i="15"/>
  <c r="J140" i="15"/>
  <c r="J139" i="15"/>
  <c r="J138" i="15"/>
  <c r="BK136" i="15"/>
  <c r="BK135" i="15"/>
  <c r="BK134" i="15"/>
  <c r="J133" i="15"/>
  <c r="BK144" i="2" l="1"/>
  <c r="J144" i="2" s="1"/>
  <c r="J98" i="2"/>
  <c r="T144" i="2"/>
  <c r="T143" i="2"/>
  <c r="BK178" i="2"/>
  <c r="J178" i="2"/>
  <c r="J100" i="2" s="1"/>
  <c r="T178" i="2"/>
  <c r="BK187" i="2"/>
  <c r="J187" i="2"/>
  <c r="J102" i="2" s="1"/>
  <c r="R187" i="2"/>
  <c r="BK193" i="2"/>
  <c r="J193" i="2"/>
  <c r="J104" i="2" s="1"/>
  <c r="T193" i="2"/>
  <c r="R196" i="2"/>
  <c r="T196" i="2"/>
  <c r="R199" i="2"/>
  <c r="P204" i="2"/>
  <c r="T213" i="2"/>
  <c r="T140" i="4"/>
  <c r="R158" i="4"/>
  <c r="P161" i="4"/>
  <c r="R177" i="4"/>
  <c r="BK188" i="4"/>
  <c r="J188" i="4" s="1"/>
  <c r="J103" i="4"/>
  <c r="BK196" i="4"/>
  <c r="J196" i="4"/>
  <c r="J105" i="4" s="1"/>
  <c r="BK221" i="4"/>
  <c r="J221" i="4" s="1"/>
  <c r="J106" i="4"/>
  <c r="T221" i="4"/>
  <c r="T256" i="4"/>
  <c r="P304" i="4"/>
  <c r="R138" i="5"/>
  <c r="T155" i="5"/>
  <c r="T166" i="5"/>
  <c r="T137" i="5" s="1"/>
  <c r="P143" i="6"/>
  <c r="BK166" i="6"/>
  <c r="J166" i="6" s="1"/>
  <c r="J100" i="6" s="1"/>
  <c r="BK187" i="6"/>
  <c r="J187" i="6"/>
  <c r="J101" i="6" s="1"/>
  <c r="T187" i="6"/>
  <c r="P214" i="6"/>
  <c r="T214" i="6"/>
  <c r="P219" i="6"/>
  <c r="T219" i="6"/>
  <c r="P133" i="7"/>
  <c r="T133" i="7"/>
  <c r="T159" i="7"/>
  <c r="T197" i="7"/>
  <c r="R247" i="7"/>
  <c r="T258" i="7"/>
  <c r="R264" i="7"/>
  <c r="T147" i="8"/>
  <c r="T219" i="8"/>
  <c r="BK271" i="8"/>
  <c r="J271" i="8" s="1"/>
  <c r="J102" i="8" s="1"/>
  <c r="BK300" i="8"/>
  <c r="J300" i="8"/>
  <c r="J105" i="8" s="1"/>
  <c r="R300" i="8"/>
  <c r="T337" i="8"/>
  <c r="T389" i="8"/>
  <c r="T411" i="8"/>
  <c r="T423" i="8"/>
  <c r="T444" i="8"/>
  <c r="R467" i="8"/>
  <c r="T470" i="8"/>
  <c r="T138" i="9"/>
  <c r="T163" i="9"/>
  <c r="R180" i="9"/>
  <c r="P197" i="9"/>
  <c r="P210" i="9"/>
  <c r="P129" i="10"/>
  <c r="P128" i="10"/>
  <c r="AU103" i="1" s="1"/>
  <c r="T131" i="11"/>
  <c r="T130" i="11" s="1"/>
  <c r="T129" i="11"/>
  <c r="BK134" i="12"/>
  <c r="J134" i="12"/>
  <c r="J97" i="12" s="1"/>
  <c r="BK143" i="12"/>
  <c r="J143" i="12" s="1"/>
  <c r="J98" i="12"/>
  <c r="BK152" i="12"/>
  <c r="J152" i="12"/>
  <c r="J99" i="12" s="1"/>
  <c r="T152" i="12"/>
  <c r="P159" i="12"/>
  <c r="R171" i="12"/>
  <c r="P144" i="2"/>
  <c r="P143" i="2"/>
  <c r="P178" i="2"/>
  <c r="P187" i="2"/>
  <c r="P193" i="2"/>
  <c r="BK196" i="2"/>
  <c r="J196" i="2" s="1"/>
  <c r="J105" i="2"/>
  <c r="BK199" i="2"/>
  <c r="J199" i="2"/>
  <c r="J106" i="2" s="1"/>
  <c r="T199" i="2"/>
  <c r="R204" i="2"/>
  <c r="BK210" i="2"/>
  <c r="J210" i="2" s="1"/>
  <c r="J109" i="2"/>
  <c r="R210" i="2"/>
  <c r="BK213" i="2"/>
  <c r="J213" i="2" s="1"/>
  <c r="J110" i="2" s="1"/>
  <c r="R154" i="3"/>
  <c r="R166" i="3"/>
  <c r="T166" i="3"/>
  <c r="T174" i="3"/>
  <c r="R198" i="3"/>
  <c r="T214" i="3"/>
  <c r="T243" i="3"/>
  <c r="T256" i="3"/>
  <c r="T268" i="3"/>
  <c r="R280" i="3"/>
  <c r="P283" i="3"/>
  <c r="P290" i="3"/>
  <c r="T290" i="3"/>
  <c r="R302" i="3"/>
  <c r="T323" i="3"/>
  <c r="R373" i="3"/>
  <c r="R396" i="3"/>
  <c r="P400" i="3"/>
  <c r="T404" i="3"/>
  <c r="R408" i="3"/>
  <c r="R416" i="3"/>
  <c r="P420" i="3"/>
  <c r="BK425" i="3"/>
  <c r="J425" i="3"/>
  <c r="J120" i="3" s="1"/>
  <c r="T425" i="3"/>
  <c r="P428" i="3"/>
  <c r="BK140" i="4"/>
  <c r="J140" i="4" s="1"/>
  <c r="J98" i="4" s="1"/>
  <c r="R140" i="4"/>
  <c r="P158" i="4"/>
  <c r="BK161" i="4"/>
  <c r="J161" i="4"/>
  <c r="J100" i="4" s="1"/>
  <c r="R161" i="4"/>
  <c r="BK177" i="4"/>
  <c r="J177" i="4"/>
  <c r="J101" i="4" s="1"/>
  <c r="T177" i="4"/>
  <c r="P188" i="4"/>
  <c r="P187" i="4"/>
  <c r="T188" i="4"/>
  <c r="T187" i="4"/>
  <c r="P196" i="4"/>
  <c r="T196" i="4"/>
  <c r="P221" i="4"/>
  <c r="R221" i="4"/>
  <c r="P256" i="4"/>
  <c r="BK304" i="4"/>
  <c r="J304" i="4" s="1"/>
  <c r="J108" i="4"/>
  <c r="R304" i="4"/>
  <c r="BK138" i="5"/>
  <c r="J138" i="5" s="1"/>
  <c r="J98" i="5" s="1"/>
  <c r="T138" i="5"/>
  <c r="BK155" i="5"/>
  <c r="J155" i="5"/>
  <c r="J101" i="5" s="1"/>
  <c r="P155" i="5"/>
  <c r="BK166" i="5"/>
  <c r="J166" i="5"/>
  <c r="J102" i="5" s="1"/>
  <c r="R166" i="5"/>
  <c r="P173" i="5"/>
  <c r="P172" i="5"/>
  <c r="R173" i="5"/>
  <c r="R172" i="5"/>
  <c r="BK137" i="6"/>
  <c r="J137" i="6"/>
  <c r="J98" i="6" s="1"/>
  <c r="P137" i="6"/>
  <c r="BK143" i="6"/>
  <c r="J143" i="6"/>
  <c r="J99" i="6" s="1"/>
  <c r="R143" i="6"/>
  <c r="P166" i="6"/>
  <c r="T166" i="6"/>
  <c r="P187" i="6"/>
  <c r="P209" i="6"/>
  <c r="BK133" i="7"/>
  <c r="J133" i="7"/>
  <c r="J97" i="7" s="1"/>
  <c r="R133" i="7"/>
  <c r="P159" i="7"/>
  <c r="BK197" i="7"/>
  <c r="J197" i="7" s="1"/>
  <c r="J99" i="7" s="1"/>
  <c r="R197" i="7"/>
  <c r="BK247" i="7"/>
  <c r="J247" i="7" s="1"/>
  <c r="J100" i="7"/>
  <c r="T247" i="7"/>
  <c r="P258" i="7"/>
  <c r="BK264" i="7"/>
  <c r="J264" i="7"/>
  <c r="J102" i="7" s="1"/>
  <c r="T264" i="7"/>
  <c r="BK147" i="8"/>
  <c r="J147" i="8"/>
  <c r="J99" i="8" s="1"/>
  <c r="P147" i="8"/>
  <c r="BK219" i="8"/>
  <c r="J219" i="8"/>
  <c r="J100" i="8" s="1"/>
  <c r="R219" i="8"/>
  <c r="P258" i="8"/>
  <c r="R258" i="8"/>
  <c r="P271" i="8"/>
  <c r="T271" i="8"/>
  <c r="P297" i="8"/>
  <c r="P284" i="8"/>
  <c r="T297" i="8"/>
  <c r="T284" i="8"/>
  <c r="P300" i="8"/>
  <c r="BK337" i="8"/>
  <c r="J337" i="8" s="1"/>
  <c r="J107" i="8"/>
  <c r="P337" i="8"/>
  <c r="BK389" i="8"/>
  <c r="J389" i="8" s="1"/>
  <c r="J108" i="8" s="1"/>
  <c r="R389" i="8"/>
  <c r="BK411" i="8"/>
  <c r="J411" i="8" s="1"/>
  <c r="J109" i="8"/>
  <c r="BK423" i="8"/>
  <c r="J423" i="8"/>
  <c r="J110" i="8" s="1"/>
  <c r="P423" i="8"/>
  <c r="BK444" i="8"/>
  <c r="J444" i="8"/>
  <c r="J111" i="8" s="1"/>
  <c r="R444" i="8"/>
  <c r="P467" i="8"/>
  <c r="BK470" i="8"/>
  <c r="J470" i="8" s="1"/>
  <c r="J113" i="8" s="1"/>
  <c r="R470" i="8"/>
  <c r="P138" i="9"/>
  <c r="BK163" i="9"/>
  <c r="J163" i="9"/>
  <c r="J100" i="9" s="1"/>
  <c r="P163" i="9"/>
  <c r="BK180" i="9"/>
  <c r="J180" i="9"/>
  <c r="J101" i="9" s="1"/>
  <c r="P180" i="9"/>
  <c r="BK197" i="9"/>
  <c r="J197" i="9"/>
  <c r="J102" i="9" s="1"/>
  <c r="T197" i="9"/>
  <c r="BK210" i="9"/>
  <c r="J210" i="9"/>
  <c r="J104" i="9" s="1"/>
  <c r="T210" i="9"/>
  <c r="BK129" i="10"/>
  <c r="J129" i="10"/>
  <c r="J97" i="10" s="1"/>
  <c r="T129" i="10"/>
  <c r="T128" i="10" s="1"/>
  <c r="BK131" i="11"/>
  <c r="J131" i="11" s="1"/>
  <c r="J98" i="11"/>
  <c r="R131" i="11"/>
  <c r="R130" i="11"/>
  <c r="R129" i="11" s="1"/>
  <c r="P134" i="12"/>
  <c r="R134" i="12"/>
  <c r="P143" i="12"/>
  <c r="R143" i="12"/>
  <c r="P152" i="12"/>
  <c r="BK159" i="12"/>
  <c r="J159" i="12"/>
  <c r="J100" i="12" s="1"/>
  <c r="T159" i="12"/>
  <c r="BK171" i="12"/>
  <c r="J171" i="12"/>
  <c r="J102" i="12" s="1"/>
  <c r="T171" i="12"/>
  <c r="R133" i="13"/>
  <c r="P138" i="13"/>
  <c r="R145" i="13"/>
  <c r="P133" i="14"/>
  <c r="P132" i="14" s="1"/>
  <c r="R133" i="14"/>
  <c r="P158" i="14"/>
  <c r="P165" i="14"/>
  <c r="BK154" i="3"/>
  <c r="J154" i="3"/>
  <c r="J98" i="3" s="1"/>
  <c r="T154" i="3"/>
  <c r="P166" i="3"/>
  <c r="BK174" i="3"/>
  <c r="J174" i="3" s="1"/>
  <c r="J100" i="3"/>
  <c r="R174" i="3"/>
  <c r="P198" i="3"/>
  <c r="BK214" i="3"/>
  <c r="J214" i="3"/>
  <c r="J102" i="3" s="1"/>
  <c r="P214" i="3"/>
  <c r="BK243" i="3"/>
  <c r="J243" i="3"/>
  <c r="J103" i="3" s="1"/>
  <c r="P243" i="3"/>
  <c r="BK256" i="3"/>
  <c r="J256" i="3"/>
  <c r="J106" i="3" s="1"/>
  <c r="P256" i="3"/>
  <c r="BK268" i="3"/>
  <c r="J268" i="3"/>
  <c r="J107" i="3" s="1"/>
  <c r="R268" i="3"/>
  <c r="BK280" i="3"/>
  <c r="J280" i="3"/>
  <c r="J108" i="3" s="1"/>
  <c r="BK283" i="3"/>
  <c r="J283" i="3" s="1"/>
  <c r="J109" i="3"/>
  <c r="R283" i="3"/>
  <c r="BK290" i="3"/>
  <c r="J290" i="3" s="1"/>
  <c r="J110" i="3" s="1"/>
  <c r="R290" i="3"/>
  <c r="P302" i="3"/>
  <c r="BK323" i="3"/>
  <c r="J323" i="3"/>
  <c r="J112" i="3" s="1"/>
  <c r="P323" i="3"/>
  <c r="BK373" i="3"/>
  <c r="J373" i="3"/>
  <c r="J113" i="3" s="1"/>
  <c r="P373" i="3"/>
  <c r="BK396" i="3"/>
  <c r="J396" i="3"/>
  <c r="J114" i="3" s="1"/>
  <c r="P396" i="3"/>
  <c r="BK400" i="3"/>
  <c r="J400" i="3"/>
  <c r="J115" i="3" s="1"/>
  <c r="R400" i="3"/>
  <c r="BK404" i="3"/>
  <c r="J404" i="3"/>
  <c r="J116" i="3" s="1"/>
  <c r="R404" i="3"/>
  <c r="BK408" i="3"/>
  <c r="J408" i="3"/>
  <c r="J117" i="3" s="1"/>
  <c r="T408" i="3"/>
  <c r="P416" i="3"/>
  <c r="T416" i="3"/>
  <c r="R420" i="3"/>
  <c r="P425" i="3"/>
  <c r="BK428" i="3"/>
  <c r="J428" i="3"/>
  <c r="J121" i="3" s="1"/>
  <c r="T428" i="3"/>
  <c r="BK159" i="7"/>
  <c r="J159" i="7"/>
  <c r="J98" i="7" s="1"/>
  <c r="R159" i="7"/>
  <c r="P197" i="7"/>
  <c r="P247" i="7"/>
  <c r="BK258" i="7"/>
  <c r="J258" i="7"/>
  <c r="J101" i="7" s="1"/>
  <c r="R258" i="7"/>
  <c r="P264" i="7"/>
  <c r="T133" i="13"/>
  <c r="R138" i="13"/>
  <c r="P145" i="13"/>
  <c r="T133" i="14"/>
  <c r="T132" i="14"/>
  <c r="T131" i="14" s="1"/>
  <c r="T158" i="14"/>
  <c r="T165" i="14"/>
  <c r="R144" i="2"/>
  <c r="R143" i="2" s="1"/>
  <c r="R178" i="2"/>
  <c r="T187" i="2"/>
  <c r="R193" i="2"/>
  <c r="P196" i="2"/>
  <c r="P199" i="2"/>
  <c r="BK204" i="2"/>
  <c r="J204" i="2"/>
  <c r="J107" i="2" s="1"/>
  <c r="T204" i="2"/>
  <c r="P210" i="2"/>
  <c r="T210" i="2"/>
  <c r="P213" i="2"/>
  <c r="R213" i="2"/>
  <c r="P154" i="3"/>
  <c r="BK166" i="3"/>
  <c r="J166" i="3"/>
  <c r="J99" i="3" s="1"/>
  <c r="P174" i="3"/>
  <c r="P153" i="3" s="1"/>
  <c r="BK198" i="3"/>
  <c r="J198" i="3"/>
  <c r="J101" i="3" s="1"/>
  <c r="T198" i="3"/>
  <c r="R214" i="3"/>
  <c r="R243" i="3"/>
  <c r="R256" i="3"/>
  <c r="P268" i="3"/>
  <c r="P280" i="3"/>
  <c r="T280" i="3"/>
  <c r="T283" i="3"/>
  <c r="BK302" i="3"/>
  <c r="J302" i="3" s="1"/>
  <c r="J111" i="3"/>
  <c r="T302" i="3"/>
  <c r="R323" i="3"/>
  <c r="T373" i="3"/>
  <c r="T396" i="3"/>
  <c r="T400" i="3"/>
  <c r="P404" i="3"/>
  <c r="P408" i="3"/>
  <c r="BK416" i="3"/>
  <c r="J416" i="3" s="1"/>
  <c r="J118" i="3" s="1"/>
  <c r="BK420" i="3"/>
  <c r="J420" i="3"/>
  <c r="J119" i="3" s="1"/>
  <c r="T420" i="3"/>
  <c r="R425" i="3"/>
  <c r="R428" i="3"/>
  <c r="P140" i="4"/>
  <c r="P139" i="4"/>
  <c r="BK158" i="4"/>
  <c r="J158" i="4"/>
  <c r="J99" i="4" s="1"/>
  <c r="T158" i="4"/>
  <c r="T161" i="4"/>
  <c r="P177" i="4"/>
  <c r="R188" i="4"/>
  <c r="R187" i="4"/>
  <c r="R196" i="4"/>
  <c r="BK256" i="4"/>
  <c r="J256" i="4" s="1"/>
  <c r="J107" i="4"/>
  <c r="R256" i="4"/>
  <c r="T304" i="4"/>
  <c r="P138" i="5"/>
  <c r="R155" i="5"/>
  <c r="P166" i="5"/>
  <c r="BK173" i="5"/>
  <c r="J173" i="5" s="1"/>
  <c r="J105" i="5" s="1"/>
  <c r="T173" i="5"/>
  <c r="T172" i="5"/>
  <c r="R137" i="6"/>
  <c r="T137" i="6"/>
  <c r="T143" i="6"/>
  <c r="R166" i="6"/>
  <c r="R187" i="6"/>
  <c r="BK209" i="6"/>
  <c r="J209" i="6" s="1"/>
  <c r="J102" i="6"/>
  <c r="R209" i="6"/>
  <c r="T209" i="6"/>
  <c r="BK214" i="6"/>
  <c r="J214" i="6"/>
  <c r="J103" i="6" s="1"/>
  <c r="R214" i="6"/>
  <c r="BK219" i="6"/>
  <c r="J219" i="6"/>
  <c r="J104" i="6" s="1"/>
  <c r="R219" i="6"/>
  <c r="R147" i="8"/>
  <c r="P219" i="8"/>
  <c r="BK258" i="8"/>
  <c r="J258" i="8"/>
  <c r="J101" i="8" s="1"/>
  <c r="T258" i="8"/>
  <c r="R271" i="8"/>
  <c r="BK297" i="8"/>
  <c r="J297" i="8" s="1"/>
  <c r="J104" i="8" s="1"/>
  <c r="R297" i="8"/>
  <c r="R284" i="8"/>
  <c r="T300" i="8"/>
  <c r="R337" i="8"/>
  <c r="R336" i="8" s="1"/>
  <c r="P389" i="8"/>
  <c r="P411" i="8"/>
  <c r="R411" i="8"/>
  <c r="R423" i="8"/>
  <c r="P444" i="8"/>
  <c r="BK467" i="8"/>
  <c r="J467" i="8"/>
  <c r="J112" i="8" s="1"/>
  <c r="T467" i="8"/>
  <c r="P470" i="8"/>
  <c r="BK138" i="9"/>
  <c r="J138" i="9" s="1"/>
  <c r="J99" i="9" s="1"/>
  <c r="R138" i="9"/>
  <c r="R163" i="9"/>
  <c r="T180" i="9"/>
  <c r="R197" i="9"/>
  <c r="R210" i="9"/>
  <c r="R129" i="10"/>
  <c r="R128" i="10" s="1"/>
  <c r="P131" i="11"/>
  <c r="P130" i="11" s="1"/>
  <c r="P129" i="11" s="1"/>
  <c r="AU104" i="1" s="1"/>
  <c r="T134" i="12"/>
  <c r="T133" i="12" s="1"/>
  <c r="T143" i="12"/>
  <c r="R152" i="12"/>
  <c r="R159" i="12"/>
  <c r="P171" i="12"/>
  <c r="BK133" i="13"/>
  <c r="J133" i="13" s="1"/>
  <c r="J98" i="13" s="1"/>
  <c r="P133" i="13"/>
  <c r="P132" i="13"/>
  <c r="P131" i="13" s="1"/>
  <c r="AU106" i="1" s="1"/>
  <c r="BK138" i="13"/>
  <c r="J138" i="13"/>
  <c r="J99" i="13" s="1"/>
  <c r="T138" i="13"/>
  <c r="BK145" i="13"/>
  <c r="J145" i="13"/>
  <c r="J100" i="13" s="1"/>
  <c r="T145" i="13"/>
  <c r="BK133" i="14"/>
  <c r="J133" i="14"/>
  <c r="J98" i="14" s="1"/>
  <c r="BK158" i="14"/>
  <c r="J158" i="14" s="1"/>
  <c r="J99" i="14" s="1"/>
  <c r="R158" i="14"/>
  <c r="BK165" i="14"/>
  <c r="J165" i="14" s="1"/>
  <c r="J100" i="14" s="1"/>
  <c r="R165" i="14"/>
  <c r="BK132" i="15"/>
  <c r="J132" i="15" s="1"/>
  <c r="J98" i="15" s="1"/>
  <c r="P132" i="15"/>
  <c r="P131" i="15"/>
  <c r="P130" i="15" s="1"/>
  <c r="AU108" i="1" s="1"/>
  <c r="R132" i="15"/>
  <c r="R131" i="15"/>
  <c r="R130" i="15" s="1"/>
  <c r="T132" i="15"/>
  <c r="T131" i="15" s="1"/>
  <c r="T130" i="15" s="1"/>
  <c r="BK191" i="2"/>
  <c r="J191" i="2"/>
  <c r="J103" i="2" s="1"/>
  <c r="BK217" i="2"/>
  <c r="J217" i="2" s="1"/>
  <c r="J112" i="2" s="1"/>
  <c r="BK153" i="5"/>
  <c r="J153" i="5"/>
  <c r="J100" i="5" s="1"/>
  <c r="BK208" i="9"/>
  <c r="J208" i="9" s="1"/>
  <c r="J103" i="9" s="1"/>
  <c r="BK169" i="12"/>
  <c r="J169" i="12"/>
  <c r="J101" i="12" s="1"/>
  <c r="BK208" i="2"/>
  <c r="J208" i="2" s="1"/>
  <c r="J108" i="2" s="1"/>
  <c r="BK170" i="5"/>
  <c r="J170" i="5"/>
  <c r="J103" i="5" s="1"/>
  <c r="BK197" i="5"/>
  <c r="J197" i="5" s="1"/>
  <c r="J106" i="5" s="1"/>
  <c r="BK185" i="2"/>
  <c r="J185" i="2" s="1"/>
  <c r="J101" i="2" s="1"/>
  <c r="BK253" i="3"/>
  <c r="J253" i="3"/>
  <c r="J104" i="3" s="1"/>
  <c r="BK151" i="5"/>
  <c r="J151" i="5" s="1"/>
  <c r="J99" i="5" s="1"/>
  <c r="BK148" i="15"/>
  <c r="J148" i="15"/>
  <c r="J99" i="15" s="1"/>
  <c r="E85" i="15"/>
  <c r="F92" i="15"/>
  <c r="J89" i="15"/>
  <c r="J91" i="15"/>
  <c r="J92" i="15"/>
  <c r="BF133" i="15"/>
  <c r="BF134" i="15"/>
  <c r="BF135" i="15"/>
  <c r="BF136" i="15"/>
  <c r="BF137" i="15"/>
  <c r="BF138" i="15"/>
  <c r="BF139" i="15"/>
  <c r="BF140" i="15"/>
  <c r="BF141" i="15"/>
  <c r="BF142" i="15"/>
  <c r="BF143" i="15"/>
  <c r="BF144" i="15"/>
  <c r="BF145" i="15"/>
  <c r="BF146" i="15"/>
  <c r="BF147" i="15"/>
  <c r="BF149" i="15"/>
  <c r="E85" i="14"/>
  <c r="J89" i="14"/>
  <c r="F92" i="14"/>
  <c r="J127" i="14"/>
  <c r="BF137" i="14"/>
  <c r="BF138" i="14"/>
  <c r="BF139" i="14"/>
  <c r="BF142" i="14"/>
  <c r="BF143" i="14"/>
  <c r="BF144" i="14"/>
  <c r="BF148" i="14"/>
  <c r="BF149" i="14"/>
  <c r="BF152" i="14"/>
  <c r="BF153" i="14"/>
  <c r="BF154" i="14"/>
  <c r="BF160" i="14"/>
  <c r="BF164" i="14"/>
  <c r="J92" i="14"/>
  <c r="BF134" i="14"/>
  <c r="BF135" i="14"/>
  <c r="BF136" i="14"/>
  <c r="BF140" i="14"/>
  <c r="BF141" i="14"/>
  <c r="BF145" i="14"/>
  <c r="BF146" i="14"/>
  <c r="BF147" i="14"/>
  <c r="BF150" i="14"/>
  <c r="BF151" i="14"/>
  <c r="BF155" i="14"/>
  <c r="BF156" i="14"/>
  <c r="BF157" i="14"/>
  <c r="BF159" i="14"/>
  <c r="BF161" i="14"/>
  <c r="BF162" i="14"/>
  <c r="BF163" i="14"/>
  <c r="BF166" i="14"/>
  <c r="BF167" i="14"/>
  <c r="BF168" i="14"/>
  <c r="F92" i="13"/>
  <c r="J92" i="13"/>
  <c r="E121" i="13"/>
  <c r="J125" i="13"/>
  <c r="BF135" i="13"/>
  <c r="BF139" i="13"/>
  <c r="BF140" i="13"/>
  <c r="BF144" i="13"/>
  <c r="BF147" i="13"/>
  <c r="J91" i="13"/>
  <c r="BF134" i="13"/>
  <c r="BF136" i="13"/>
  <c r="BF137" i="13"/>
  <c r="BF141" i="13"/>
  <c r="BF142" i="13"/>
  <c r="BF143" i="13"/>
  <c r="BF146" i="13"/>
  <c r="BK130" i="11"/>
  <c r="J130" i="11" s="1"/>
  <c r="J97" i="11" s="1"/>
  <c r="J89" i="12"/>
  <c r="J91" i="12"/>
  <c r="J92" i="12"/>
  <c r="E123" i="12"/>
  <c r="F130" i="12"/>
  <c r="BF138" i="12"/>
  <c r="BF139" i="12"/>
  <c r="BF140" i="12"/>
  <c r="BF141" i="12"/>
  <c r="BF142" i="12"/>
  <c r="BF144" i="12"/>
  <c r="BF145" i="12"/>
  <c r="BF146" i="12"/>
  <c r="BF147" i="12"/>
  <c r="BF148" i="12"/>
  <c r="BF149" i="12"/>
  <c r="BF150" i="12"/>
  <c r="BF151" i="12"/>
  <c r="BF153" i="12"/>
  <c r="BF156" i="12"/>
  <c r="BF157" i="12"/>
  <c r="BF160" i="12"/>
  <c r="BF162" i="12"/>
  <c r="BF165" i="12"/>
  <c r="BF166" i="12"/>
  <c r="BF167" i="12"/>
  <c r="BF170" i="12"/>
  <c r="BF172" i="12"/>
  <c r="BF135" i="12"/>
  <c r="BF136" i="12"/>
  <c r="BF137" i="12"/>
  <c r="BF154" i="12"/>
  <c r="BF155" i="12"/>
  <c r="BF158" i="12"/>
  <c r="BF161" i="12"/>
  <c r="BF163" i="12"/>
  <c r="BF164" i="12"/>
  <c r="BF168" i="12"/>
  <c r="BF173" i="12"/>
  <c r="J89" i="11"/>
  <c r="F92" i="11"/>
  <c r="J92" i="11"/>
  <c r="E119" i="11"/>
  <c r="J125" i="11"/>
  <c r="BF132" i="11"/>
  <c r="BF135" i="11"/>
  <c r="BF136" i="11"/>
  <c r="BF138" i="11"/>
  <c r="BF141" i="11"/>
  <c r="BF142" i="11"/>
  <c r="BF151" i="11"/>
  <c r="BF152" i="11"/>
  <c r="BF153" i="11"/>
  <c r="BF154" i="11"/>
  <c r="BF157" i="11"/>
  <c r="BF159" i="11"/>
  <c r="BF164" i="11"/>
  <c r="BF166" i="11"/>
  <c r="BF167" i="11"/>
  <c r="BF169" i="11"/>
  <c r="BF170" i="11"/>
  <c r="BF171" i="11"/>
  <c r="BF172" i="11"/>
  <c r="BF178" i="11"/>
  <c r="BF179" i="11"/>
  <c r="BF133" i="11"/>
  <c r="BF134" i="11"/>
  <c r="BF137" i="11"/>
  <c r="BF139" i="11"/>
  <c r="BF140" i="11"/>
  <c r="BF143" i="11"/>
  <c r="BF144" i="11"/>
  <c r="BF145" i="11"/>
  <c r="BF146" i="11"/>
  <c r="BF147" i="11"/>
  <c r="BF148" i="11"/>
  <c r="BF149" i="11"/>
  <c r="BF150" i="11"/>
  <c r="BF155" i="11"/>
  <c r="BF156" i="11"/>
  <c r="BF158" i="11"/>
  <c r="BF160" i="11"/>
  <c r="BF161" i="11"/>
  <c r="BF162" i="11"/>
  <c r="BF163" i="11"/>
  <c r="BF165" i="11"/>
  <c r="BF168" i="11"/>
  <c r="BF173" i="11"/>
  <c r="BF174" i="11"/>
  <c r="BF175" i="11"/>
  <c r="BF176" i="11"/>
  <c r="BF177" i="11"/>
  <c r="E85" i="10"/>
  <c r="J91" i="10"/>
  <c r="J92" i="10"/>
  <c r="J122" i="10"/>
  <c r="BF130" i="10"/>
  <c r="BF132" i="10"/>
  <c r="BF134" i="10"/>
  <c r="F92" i="10"/>
  <c r="BF131" i="10"/>
  <c r="BF133" i="10"/>
  <c r="E85" i="9"/>
  <c r="J89" i="9"/>
  <c r="F92" i="9"/>
  <c r="BF143" i="9"/>
  <c r="BF159" i="9"/>
  <c r="BF161" i="9"/>
  <c r="BF164" i="9"/>
  <c r="BF171" i="9"/>
  <c r="BF172" i="9"/>
  <c r="BF173" i="9"/>
  <c r="BF174" i="9"/>
  <c r="BF176" i="9"/>
  <c r="BF177" i="9"/>
  <c r="BF179" i="9"/>
  <c r="BF181" i="9"/>
  <c r="BF187" i="9"/>
  <c r="BF188" i="9"/>
  <c r="BF192" i="9"/>
  <c r="BF195" i="9"/>
  <c r="BF196" i="9"/>
  <c r="BF200" i="9"/>
  <c r="BF202" i="9"/>
  <c r="BF203" i="9"/>
  <c r="BF204" i="9"/>
  <c r="BF206" i="9"/>
  <c r="BF209" i="9"/>
  <c r="BF211" i="9"/>
  <c r="J91" i="9"/>
  <c r="J92" i="9"/>
  <c r="BF139" i="9"/>
  <c r="BF140" i="9"/>
  <c r="BF141" i="9"/>
  <c r="BF142" i="9"/>
  <c r="BF144" i="9"/>
  <c r="BF145" i="9"/>
  <c r="BF146" i="9"/>
  <c r="BF147" i="9"/>
  <c r="BF148" i="9"/>
  <c r="BF149" i="9"/>
  <c r="BF150" i="9"/>
  <c r="BF151" i="9"/>
  <c r="BF152" i="9"/>
  <c r="BF153" i="9"/>
  <c r="BF154" i="9"/>
  <c r="BF155" i="9"/>
  <c r="BF156" i="9"/>
  <c r="BF157" i="9"/>
  <c r="BF158" i="9"/>
  <c r="BF160" i="9"/>
  <c r="BF162" i="9"/>
  <c r="BF165" i="9"/>
  <c r="BF166" i="9"/>
  <c r="BF167" i="9"/>
  <c r="BF168" i="9"/>
  <c r="BF169" i="9"/>
  <c r="BF170" i="9"/>
  <c r="BF175" i="9"/>
  <c r="BF178" i="9"/>
  <c r="BF182" i="9"/>
  <c r="BF183" i="9"/>
  <c r="BF184" i="9"/>
  <c r="BF185" i="9"/>
  <c r="BF186" i="9"/>
  <c r="BF189" i="9"/>
  <c r="BF190" i="9"/>
  <c r="BF191" i="9"/>
  <c r="BF193" i="9"/>
  <c r="BF194" i="9"/>
  <c r="BF198" i="9"/>
  <c r="BF199" i="9"/>
  <c r="BF201" i="9"/>
  <c r="BF205" i="9"/>
  <c r="BF207" i="9"/>
  <c r="BF212" i="9"/>
  <c r="J89" i="8"/>
  <c r="F92" i="8"/>
  <c r="E134" i="8"/>
  <c r="J140" i="8"/>
  <c r="BF150" i="8"/>
  <c r="BF154" i="8"/>
  <c r="BF156" i="8"/>
  <c r="BF157" i="8"/>
  <c r="BF165" i="8"/>
  <c r="BF167" i="8"/>
  <c r="BF169" i="8"/>
  <c r="BF173" i="8"/>
  <c r="BF175" i="8"/>
  <c r="BF176" i="8"/>
  <c r="BF185" i="8"/>
  <c r="BF189" i="8"/>
  <c r="BF195" i="8"/>
  <c r="BF197" i="8"/>
  <c r="BF201" i="8"/>
  <c r="BF204" i="8"/>
  <c r="BF205" i="8"/>
  <c r="BF207" i="8"/>
  <c r="BF221" i="8"/>
  <c r="BF223" i="8"/>
  <c r="BF225" i="8"/>
  <c r="BF231" i="8"/>
  <c r="BF243" i="8"/>
  <c r="BF252" i="8"/>
  <c r="BF264" i="8"/>
  <c r="BF270" i="8"/>
  <c r="BF272" i="8"/>
  <c r="BF276" i="8"/>
  <c r="BF279" i="8"/>
  <c r="BF301" i="8"/>
  <c r="BF306" i="8"/>
  <c r="BF309" i="8"/>
  <c r="BF310" i="8"/>
  <c r="BF311" i="8"/>
  <c r="BF313" i="8"/>
  <c r="BF314" i="8"/>
  <c r="BF315" i="8"/>
  <c r="BF316" i="8"/>
  <c r="BF317" i="8"/>
  <c r="BF322" i="8"/>
  <c r="BF323" i="8"/>
  <c r="BF325" i="8"/>
  <c r="BF326" i="8"/>
  <c r="BF328" i="8"/>
  <c r="BF329" i="8"/>
  <c r="BF332" i="8"/>
  <c r="BF333" i="8"/>
  <c r="BF335" i="8"/>
  <c r="BF338" i="8"/>
  <c r="BF340" i="8"/>
  <c r="BF341" i="8"/>
  <c r="BF343" i="8"/>
  <c r="BF344" i="8"/>
  <c r="BF345" i="8"/>
  <c r="BF346" i="8"/>
  <c r="BF347" i="8"/>
  <c r="BF349" i="8"/>
  <c r="BF350" i="8"/>
  <c r="BF351" i="8"/>
  <c r="BF352" i="8"/>
  <c r="BF354" i="8"/>
  <c r="BF356" i="8"/>
  <c r="BF357" i="8"/>
  <c r="BF358" i="8"/>
  <c r="BF360" i="8"/>
  <c r="BF363" i="8"/>
  <c r="BF367" i="8"/>
  <c r="BF370" i="8"/>
  <c r="BF373" i="8"/>
  <c r="BF374" i="8"/>
  <c r="BF376" i="8"/>
  <c r="BF377" i="8"/>
  <c r="BF380" i="8"/>
  <c r="BF383" i="8"/>
  <c r="BF384" i="8"/>
  <c r="BF386" i="8"/>
  <c r="BF388" i="8"/>
  <c r="BF390" i="8"/>
  <c r="BF391" i="8"/>
  <c r="BF392" i="8"/>
  <c r="BF394" i="8"/>
  <c r="BF395" i="8"/>
  <c r="BF398" i="8"/>
  <c r="BF399" i="8"/>
  <c r="BF401" i="8"/>
  <c r="BF403" i="8"/>
  <c r="BF404" i="8"/>
  <c r="BF406" i="8"/>
  <c r="BF408" i="8"/>
  <c r="BF409" i="8"/>
  <c r="BF410" i="8"/>
  <c r="BF413" i="8"/>
  <c r="BF415" i="8"/>
  <c r="BF416" i="8"/>
  <c r="BF417" i="8"/>
  <c r="BF419" i="8"/>
  <c r="BF420" i="8"/>
  <c r="BF422" i="8"/>
  <c r="BF426" i="8"/>
  <c r="BF427" i="8"/>
  <c r="BF428" i="8"/>
  <c r="BF429" i="8"/>
  <c r="BF431" i="8"/>
  <c r="BF432" i="8"/>
  <c r="BF433" i="8"/>
  <c r="BF435" i="8"/>
  <c r="BF438" i="8"/>
  <c r="BF439" i="8"/>
  <c r="BF440" i="8"/>
  <c r="BF441" i="8"/>
  <c r="BF442" i="8"/>
  <c r="BF443" i="8"/>
  <c r="BF445" i="8"/>
  <c r="BF446" i="8"/>
  <c r="BF448" i="8"/>
  <c r="BF449" i="8"/>
  <c r="BF450" i="8"/>
  <c r="BF452" i="8"/>
  <c r="BF454" i="8"/>
  <c r="BF456" i="8"/>
  <c r="BF457" i="8"/>
  <c r="BF462" i="8"/>
  <c r="BF465" i="8"/>
  <c r="BF468" i="8"/>
  <c r="BF282" i="8"/>
  <c r="BF283" i="8"/>
  <c r="BF285" i="8"/>
  <c r="BF286" i="8"/>
  <c r="BF287" i="8"/>
  <c r="BF290" i="8"/>
  <c r="BF292" i="8"/>
  <c r="BF294" i="8"/>
  <c r="BF295" i="8"/>
  <c r="BF298" i="8"/>
  <c r="BF299" i="8"/>
  <c r="BF302" i="8"/>
  <c r="BF308" i="8"/>
  <c r="BF312" i="8"/>
  <c r="BF319" i="8"/>
  <c r="BF320" i="8"/>
  <c r="BF321" i="8"/>
  <c r="BF359" i="8"/>
  <c r="BF366" i="8"/>
  <c r="BF368" i="8"/>
  <c r="BF371" i="8"/>
  <c r="BF372" i="8"/>
  <c r="BF381" i="8"/>
  <c r="BF385" i="8"/>
  <c r="BF387" i="8"/>
  <c r="BF393" i="8"/>
  <c r="BF402" i="8"/>
  <c r="BF405" i="8"/>
  <c r="BF407" i="8"/>
  <c r="BF425" i="8"/>
  <c r="BF430" i="8"/>
  <c r="BF434" i="8"/>
  <c r="BF447" i="8"/>
  <c r="BF453" i="8"/>
  <c r="BF455" i="8"/>
  <c r="BF458" i="8"/>
  <c r="BF459" i="8"/>
  <c r="BF469" i="8"/>
  <c r="BF472" i="8"/>
  <c r="BF474" i="8"/>
  <c r="BK132" i="7"/>
  <c r="J132" i="7" s="1"/>
  <c r="J96" i="7" s="1"/>
  <c r="J92" i="8"/>
  <c r="BF149" i="8"/>
  <c r="BF151" i="8"/>
  <c r="BF152" i="8"/>
  <c r="BF155" i="8"/>
  <c r="BF158" i="8"/>
  <c r="BF159" i="8"/>
  <c r="BF161" i="8"/>
  <c r="BF162" i="8"/>
  <c r="BF163" i="8"/>
  <c r="BF164" i="8"/>
  <c r="BF166" i="8"/>
  <c r="BF171" i="8"/>
  <c r="BF174" i="8"/>
  <c r="BF178" i="8"/>
  <c r="BF179" i="8"/>
  <c r="BF180" i="8"/>
  <c r="BF181" i="8"/>
  <c r="BF182" i="8"/>
  <c r="BF183" i="8"/>
  <c r="BF184" i="8"/>
  <c r="BF186" i="8"/>
  <c r="BF191" i="8"/>
  <c r="BF192" i="8"/>
  <c r="BF194" i="8"/>
  <c r="BF196" i="8"/>
  <c r="BF198" i="8"/>
  <c r="BF200" i="8"/>
  <c r="BF203" i="8"/>
  <c r="BF206" i="8"/>
  <c r="BF208" i="8"/>
  <c r="BF209" i="8"/>
  <c r="BF210" i="8"/>
  <c r="BF211" i="8"/>
  <c r="BF212" i="8"/>
  <c r="BF213" i="8"/>
  <c r="BF215" i="8"/>
  <c r="BF216" i="8"/>
  <c r="BF218" i="8"/>
  <c r="BF220" i="8"/>
  <c r="BF222" i="8"/>
  <c r="BF224" i="8"/>
  <c r="BF227" i="8"/>
  <c r="BF228" i="8"/>
  <c r="BF230" i="8"/>
  <c r="BF232" i="8"/>
  <c r="BF233" i="8"/>
  <c r="BF235" i="8"/>
  <c r="BF236" i="8"/>
  <c r="BF237" i="8"/>
  <c r="BF238" i="8"/>
  <c r="BF239" i="8"/>
  <c r="BF241" i="8"/>
  <c r="BF242" i="8"/>
  <c r="BF244" i="8"/>
  <c r="BF245" i="8"/>
  <c r="BF246" i="8"/>
  <c r="BF247" i="8"/>
  <c r="BF248" i="8"/>
  <c r="BF249" i="8"/>
  <c r="BF250" i="8"/>
  <c r="BF251" i="8"/>
  <c r="BF253" i="8"/>
  <c r="BF254" i="8"/>
  <c r="BF255" i="8"/>
  <c r="BF256" i="8"/>
  <c r="BF257" i="8"/>
  <c r="BF259" i="8"/>
  <c r="BF261" i="8"/>
  <c r="BF262" i="8"/>
  <c r="BF265" i="8"/>
  <c r="BF266" i="8"/>
  <c r="BF267" i="8"/>
  <c r="BF269" i="8"/>
  <c r="BF273" i="8"/>
  <c r="BF274" i="8"/>
  <c r="BF275" i="8"/>
  <c r="BF277" i="8"/>
  <c r="BF278" i="8"/>
  <c r="BF280" i="8"/>
  <c r="BF281" i="8"/>
  <c r="BF288" i="8"/>
  <c r="BF289" i="8"/>
  <c r="BF291" i="8"/>
  <c r="BF293" i="8"/>
  <c r="BF296" i="8"/>
  <c r="BF303" i="8"/>
  <c r="BF304" i="8"/>
  <c r="BF305" i="8"/>
  <c r="BF307" i="8"/>
  <c r="BF318" i="8"/>
  <c r="BF324" i="8"/>
  <c r="BF327" i="8"/>
  <c r="BF330" i="8"/>
  <c r="BF331" i="8"/>
  <c r="BF334" i="8"/>
  <c r="BF339" i="8"/>
  <c r="BF342" i="8"/>
  <c r="BF348" i="8"/>
  <c r="BF353" i="8"/>
  <c r="BF355" i="8"/>
  <c r="BF361" i="8"/>
  <c r="BF362" i="8"/>
  <c r="BF364" i="8"/>
  <c r="BF365" i="8"/>
  <c r="BF369" i="8"/>
  <c r="BF375" i="8"/>
  <c r="BF378" i="8"/>
  <c r="BF379" i="8"/>
  <c r="BF382" i="8"/>
  <c r="BF396" i="8"/>
  <c r="BF397" i="8"/>
  <c r="BF400" i="8"/>
  <c r="BF412" i="8"/>
  <c r="BF414" i="8"/>
  <c r="BF418" i="8"/>
  <c r="BF421" i="8"/>
  <c r="BF424" i="8"/>
  <c r="BF436" i="8"/>
  <c r="BF437" i="8"/>
  <c r="BF451" i="8"/>
  <c r="BF460" i="8"/>
  <c r="BF461" i="8"/>
  <c r="BF463" i="8"/>
  <c r="BF464" i="8"/>
  <c r="BF466" i="8"/>
  <c r="BF471" i="8"/>
  <c r="BF148" i="8"/>
  <c r="BF153" i="8"/>
  <c r="BF160" i="8"/>
  <c r="BF168" i="8"/>
  <c r="BF170" i="8"/>
  <c r="BF172" i="8"/>
  <c r="BF177" i="8"/>
  <c r="BF187" i="8"/>
  <c r="BF188" i="8"/>
  <c r="BF190" i="8"/>
  <c r="BF193" i="8"/>
  <c r="BF199" i="8"/>
  <c r="BF202" i="8"/>
  <c r="BF214" i="8"/>
  <c r="BF217" i="8"/>
  <c r="BF226" i="8"/>
  <c r="BF229" i="8"/>
  <c r="BF234" i="8"/>
  <c r="BF240" i="8"/>
  <c r="BF260" i="8"/>
  <c r="BF263" i="8"/>
  <c r="BF268" i="8"/>
  <c r="BF473" i="8"/>
  <c r="J91" i="7"/>
  <c r="F92" i="7"/>
  <c r="J92" i="7"/>
  <c r="J126" i="7"/>
  <c r="BF135" i="7"/>
  <c r="BF136" i="7"/>
  <c r="BF139" i="7"/>
  <c r="BF142" i="7"/>
  <c r="BF143" i="7"/>
  <c r="BF146" i="7"/>
  <c r="BF148" i="7"/>
  <c r="BF151" i="7"/>
  <c r="BF152" i="7"/>
  <c r="BF153" i="7"/>
  <c r="BF156" i="7"/>
  <c r="BF158" i="7"/>
  <c r="BF160" i="7"/>
  <c r="BF163" i="7"/>
  <c r="BF164" i="7"/>
  <c r="BF165" i="7"/>
  <c r="BF166" i="7"/>
  <c r="BF167" i="7"/>
  <c r="BF169" i="7"/>
  <c r="BF173" i="7"/>
  <c r="BF176" i="7"/>
  <c r="BF178" i="7"/>
  <c r="BF179" i="7"/>
  <c r="BF181" i="7"/>
  <c r="BF184" i="7"/>
  <c r="BF185" i="7"/>
  <c r="BF187" i="7"/>
  <c r="BF188" i="7"/>
  <c r="BF189" i="7"/>
  <c r="BF190" i="7"/>
  <c r="BF191" i="7"/>
  <c r="BF194" i="7"/>
  <c r="BF195" i="7"/>
  <c r="BF199" i="7"/>
  <c r="BF200" i="7"/>
  <c r="BF201" i="7"/>
  <c r="BF202" i="7"/>
  <c r="BF203" i="7"/>
  <c r="BF204" i="7"/>
  <c r="BF205" i="7"/>
  <c r="BF207" i="7"/>
  <c r="BF209" i="7"/>
  <c r="BF210" i="7"/>
  <c r="BF211" i="7"/>
  <c r="BF212" i="7"/>
  <c r="BF216" i="7"/>
  <c r="BF221" i="7"/>
  <c r="BF222" i="7"/>
  <c r="BF223" i="7"/>
  <c r="BF225" i="7"/>
  <c r="BF226" i="7"/>
  <c r="BF229" i="7"/>
  <c r="BF230" i="7"/>
  <c r="BF234" i="7"/>
  <c r="BF235" i="7"/>
  <c r="BF236" i="7"/>
  <c r="BF237" i="7"/>
  <c r="BF244" i="7"/>
  <c r="BF246" i="7"/>
  <c r="BF251" i="7"/>
  <c r="BF252" i="7"/>
  <c r="BF253" i="7"/>
  <c r="BF254" i="7"/>
  <c r="BF255" i="7"/>
  <c r="BF257" i="7"/>
  <c r="BF259" i="7"/>
  <c r="BF260" i="7"/>
  <c r="BF261" i="7"/>
  <c r="BF262" i="7"/>
  <c r="BF267" i="7"/>
  <c r="BF268" i="7"/>
  <c r="E85" i="7"/>
  <c r="BF134" i="7"/>
  <c r="BF137" i="7"/>
  <c r="BF138" i="7"/>
  <c r="BF140" i="7"/>
  <c r="BF141" i="7"/>
  <c r="BF144" i="7"/>
  <c r="BF145" i="7"/>
  <c r="BF147" i="7"/>
  <c r="BF149" i="7"/>
  <c r="BF150" i="7"/>
  <c r="BF154" i="7"/>
  <c r="BF155" i="7"/>
  <c r="BF157" i="7"/>
  <c r="BF161" i="7"/>
  <c r="BF162" i="7"/>
  <c r="BF168" i="7"/>
  <c r="BF170" i="7"/>
  <c r="BF171" i="7"/>
  <c r="BF172" i="7"/>
  <c r="BF174" i="7"/>
  <c r="BF175" i="7"/>
  <c r="BF177" i="7"/>
  <c r="BF180" i="7"/>
  <c r="BF182" i="7"/>
  <c r="BF183" i="7"/>
  <c r="BF186" i="7"/>
  <c r="BF192" i="7"/>
  <c r="BF193" i="7"/>
  <c r="BF196" i="7"/>
  <c r="BF198" i="7"/>
  <c r="BF206" i="7"/>
  <c r="BF208" i="7"/>
  <c r="BF213" i="7"/>
  <c r="BF214" i="7"/>
  <c r="BF215" i="7"/>
  <c r="BF217" i="7"/>
  <c r="BF218" i="7"/>
  <c r="BF219" i="7"/>
  <c r="BF220" i="7"/>
  <c r="BF224" i="7"/>
  <c r="BF227" i="7"/>
  <c r="BF228" i="7"/>
  <c r="BF231" i="7"/>
  <c r="BF232" i="7"/>
  <c r="BF233" i="7"/>
  <c r="BF238" i="7"/>
  <c r="BF239" i="7"/>
  <c r="BF240" i="7"/>
  <c r="BF241" i="7"/>
  <c r="BF242" i="7"/>
  <c r="BF243" i="7"/>
  <c r="BF245" i="7"/>
  <c r="BF248" i="7"/>
  <c r="BF249" i="7"/>
  <c r="BF250" i="7"/>
  <c r="BF256" i="7"/>
  <c r="BF263" i="7"/>
  <c r="BF265" i="7"/>
  <c r="BF266" i="7"/>
  <c r="J91" i="6"/>
  <c r="J92" i="6"/>
  <c r="E125" i="6"/>
  <c r="F132" i="6"/>
  <c r="BF139" i="6"/>
  <c r="BF154" i="6"/>
  <c r="BF155" i="6"/>
  <c r="BF157" i="6"/>
  <c r="BF158" i="6"/>
  <c r="BF159" i="6"/>
  <c r="BF160" i="6"/>
  <c r="BF170" i="6"/>
  <c r="BF171" i="6"/>
  <c r="BF172" i="6"/>
  <c r="BF174" i="6"/>
  <c r="BF175" i="6"/>
  <c r="BF178" i="6"/>
  <c r="BF179" i="6"/>
  <c r="BF181" i="6"/>
  <c r="BF182" i="6"/>
  <c r="BF183" i="6"/>
  <c r="BF190" i="6"/>
  <c r="BF191" i="6"/>
  <c r="BF193" i="6"/>
  <c r="BF194" i="6"/>
  <c r="BF196" i="6"/>
  <c r="BF199" i="6"/>
  <c r="BF200" i="6"/>
  <c r="BF202" i="6"/>
  <c r="BF203" i="6"/>
  <c r="BF204" i="6"/>
  <c r="BF205" i="6"/>
  <c r="BF210" i="6"/>
  <c r="BF211" i="6"/>
  <c r="BF212" i="6"/>
  <c r="BF213" i="6"/>
  <c r="BF216" i="6"/>
  <c r="BF220" i="6"/>
  <c r="J89" i="6"/>
  <c r="BF138" i="6"/>
  <c r="BF140" i="6"/>
  <c r="BF141" i="6"/>
  <c r="BF142" i="6"/>
  <c r="BF144" i="6"/>
  <c r="BF145" i="6"/>
  <c r="BF146" i="6"/>
  <c r="BF147" i="6"/>
  <c r="BF148" i="6"/>
  <c r="BF149" i="6"/>
  <c r="BF150" i="6"/>
  <c r="BF151" i="6"/>
  <c r="BF152" i="6"/>
  <c r="BF153" i="6"/>
  <c r="BF156" i="6"/>
  <c r="BF161" i="6"/>
  <c r="BF162" i="6"/>
  <c r="BF163" i="6"/>
  <c r="BF164" i="6"/>
  <c r="BF165" i="6"/>
  <c r="BF167" i="6"/>
  <c r="BF168" i="6"/>
  <c r="BF169" i="6"/>
  <c r="BF173" i="6"/>
  <c r="BF176" i="6"/>
  <c r="BF177" i="6"/>
  <c r="BF180" i="6"/>
  <c r="BF184" i="6"/>
  <c r="BF185" i="6"/>
  <c r="BF186" i="6"/>
  <c r="BF188" i="6"/>
  <c r="BF189" i="6"/>
  <c r="BF192" i="6"/>
  <c r="BF195" i="6"/>
  <c r="BF197" i="6"/>
  <c r="BF198" i="6"/>
  <c r="BF201" i="6"/>
  <c r="BF206" i="6"/>
  <c r="BF207" i="6"/>
  <c r="BF208" i="6"/>
  <c r="BF215" i="6"/>
  <c r="BF217" i="6"/>
  <c r="BF218" i="6"/>
  <c r="BF221" i="6"/>
  <c r="J89" i="5"/>
  <c r="J91" i="5"/>
  <c r="J92" i="5"/>
  <c r="E126" i="5"/>
  <c r="BF140" i="5"/>
  <c r="BF143" i="5"/>
  <c r="BF147" i="5"/>
  <c r="BF148" i="5"/>
  <c r="BF149" i="5"/>
  <c r="BF150" i="5"/>
  <c r="BF154" i="5"/>
  <c r="BF156" i="5"/>
  <c r="BF158" i="5"/>
  <c r="BF160" i="5"/>
  <c r="BF161" i="5"/>
  <c r="BF162" i="5"/>
  <c r="BF164" i="5"/>
  <c r="BF165" i="5"/>
  <c r="BF167" i="5"/>
  <c r="BF168" i="5"/>
  <c r="BF171" i="5"/>
  <c r="BF174" i="5"/>
  <c r="BF176" i="5"/>
  <c r="BF178" i="5"/>
  <c r="BF179" i="5"/>
  <c r="BF180" i="5"/>
  <c r="BF181" i="5"/>
  <c r="BF182" i="5"/>
  <c r="BF185" i="5"/>
  <c r="BF186" i="5"/>
  <c r="BF189" i="5"/>
  <c r="BF192" i="5"/>
  <c r="BF196" i="5"/>
  <c r="BF198" i="5"/>
  <c r="F92" i="5"/>
  <c r="BF139" i="5"/>
  <c r="BF141" i="5"/>
  <c r="BF142" i="5"/>
  <c r="BF144" i="5"/>
  <c r="BF145" i="5"/>
  <c r="BF146" i="5"/>
  <c r="BF152" i="5"/>
  <c r="BF157" i="5"/>
  <c r="BF159" i="5"/>
  <c r="BF163" i="5"/>
  <c r="BF169" i="5"/>
  <c r="BF175" i="5"/>
  <c r="BF177" i="5"/>
  <c r="BF183" i="5"/>
  <c r="BF184" i="5"/>
  <c r="BF187" i="5"/>
  <c r="BF188" i="5"/>
  <c r="BF190" i="5"/>
  <c r="BF191" i="5"/>
  <c r="BF193" i="5"/>
  <c r="BF194" i="5"/>
  <c r="BF195" i="5"/>
  <c r="E85" i="4"/>
  <c r="J91" i="4"/>
  <c r="F92" i="4"/>
  <c r="J132" i="4"/>
  <c r="BF143" i="4"/>
  <c r="BF146" i="4"/>
  <c r="BF147" i="4"/>
  <c r="BF156" i="4"/>
  <c r="BF157" i="4"/>
  <c r="BF159" i="4"/>
  <c r="BF160" i="4"/>
  <c r="BF162" i="4"/>
  <c r="BF163" i="4"/>
  <c r="BF170" i="4"/>
  <c r="BF172" i="4"/>
  <c r="BF173" i="4"/>
  <c r="BF179" i="4"/>
  <c r="BF180" i="4"/>
  <c r="BF185" i="4"/>
  <c r="BF186" i="4"/>
  <c r="BF191" i="4"/>
  <c r="BF192" i="4"/>
  <c r="BF194" i="4"/>
  <c r="BF198" i="4"/>
  <c r="BF199" i="4"/>
  <c r="BF204" i="4"/>
  <c r="BF210" i="4"/>
  <c r="BF211" i="4"/>
  <c r="BF212" i="4"/>
  <c r="BF213" i="4"/>
  <c r="BF216" i="4"/>
  <c r="BF217" i="4"/>
  <c r="BF218" i="4"/>
  <c r="BF220" i="4"/>
  <c r="BF222" i="4"/>
  <c r="BF223" i="4"/>
  <c r="BF225" i="4"/>
  <c r="BF226" i="4"/>
  <c r="BF229" i="4"/>
  <c r="BF232" i="4"/>
  <c r="BF233" i="4"/>
  <c r="BF235" i="4"/>
  <c r="BF236" i="4"/>
  <c r="BF238" i="4"/>
  <c r="BF239" i="4"/>
  <c r="BF240" i="4"/>
  <c r="BF241" i="4"/>
  <c r="BF242" i="4"/>
  <c r="BF244" i="4"/>
  <c r="BF248" i="4"/>
  <c r="BF249" i="4"/>
  <c r="BF250" i="4"/>
  <c r="BF253" i="4"/>
  <c r="BF258" i="4"/>
  <c r="BF259" i="4"/>
  <c r="BF260" i="4"/>
  <c r="BF261" i="4"/>
  <c r="BF262" i="4"/>
  <c r="BF263" i="4"/>
  <c r="BF266" i="4"/>
  <c r="BF272" i="4"/>
  <c r="BF273" i="4"/>
  <c r="BF274" i="4"/>
  <c r="BF277" i="4"/>
  <c r="BF278" i="4"/>
  <c r="BF281" i="4"/>
  <c r="BF287" i="4"/>
  <c r="BF289" i="4"/>
  <c r="BF290" i="4"/>
  <c r="BF291" i="4"/>
  <c r="BF292" i="4"/>
  <c r="BF301" i="4"/>
  <c r="BF302" i="4"/>
  <c r="BF306" i="4"/>
  <c r="BF307" i="4"/>
  <c r="BF309" i="4"/>
  <c r="BF310" i="4"/>
  <c r="BF311" i="4"/>
  <c r="BF313" i="4"/>
  <c r="BF314" i="4"/>
  <c r="BF317" i="4"/>
  <c r="J92" i="4"/>
  <c r="BF141" i="4"/>
  <c r="BF142" i="4"/>
  <c r="BF144" i="4"/>
  <c r="BF145" i="4"/>
  <c r="BF148" i="4"/>
  <c r="BF149" i="4"/>
  <c r="BF150" i="4"/>
  <c r="BF151" i="4"/>
  <c r="BF152" i="4"/>
  <c r="BF153" i="4"/>
  <c r="BF154" i="4"/>
  <c r="BF155" i="4"/>
  <c r="BF164" i="4"/>
  <c r="BF165" i="4"/>
  <c r="BF166" i="4"/>
  <c r="BF167" i="4"/>
  <c r="BF168" i="4"/>
  <c r="BF169" i="4"/>
  <c r="BF171" i="4"/>
  <c r="BF174" i="4"/>
  <c r="BF175" i="4"/>
  <c r="BF176" i="4"/>
  <c r="BF178" i="4"/>
  <c r="BF181" i="4"/>
  <c r="BF182" i="4"/>
  <c r="BF183" i="4"/>
  <c r="BF184" i="4"/>
  <c r="BF189" i="4"/>
  <c r="BF190" i="4"/>
  <c r="BF193" i="4"/>
  <c r="BF197" i="4"/>
  <c r="BF200" i="4"/>
  <c r="BF201" i="4"/>
  <c r="BF202" i="4"/>
  <c r="BF203" i="4"/>
  <c r="BF205" i="4"/>
  <c r="BF206" i="4"/>
  <c r="BF207" i="4"/>
  <c r="BF208" i="4"/>
  <c r="BF209" i="4"/>
  <c r="BF214" i="4"/>
  <c r="BF215" i="4"/>
  <c r="BF219" i="4"/>
  <c r="BF224" i="4"/>
  <c r="BF227" i="4"/>
  <c r="BF228" i="4"/>
  <c r="BF230" i="4"/>
  <c r="BF231" i="4"/>
  <c r="BF234" i="4"/>
  <c r="BF237" i="4"/>
  <c r="BF243" i="4"/>
  <c r="BF245" i="4"/>
  <c r="BF246" i="4"/>
  <c r="BF247" i="4"/>
  <c r="BF251" i="4"/>
  <c r="BF252" i="4"/>
  <c r="BF254" i="4"/>
  <c r="BF255" i="4"/>
  <c r="BF257" i="4"/>
  <c r="BF264" i="4"/>
  <c r="BF265" i="4"/>
  <c r="BF267" i="4"/>
  <c r="BF268" i="4"/>
  <c r="BF269" i="4"/>
  <c r="BF270" i="4"/>
  <c r="BF271" i="4"/>
  <c r="BF275" i="4"/>
  <c r="BF276" i="4"/>
  <c r="BF279" i="4"/>
  <c r="BF280" i="4"/>
  <c r="BF282" i="4"/>
  <c r="BF283" i="4"/>
  <c r="BF284" i="4"/>
  <c r="BF285" i="4"/>
  <c r="BF286" i="4"/>
  <c r="BF288" i="4"/>
  <c r="BF293" i="4"/>
  <c r="BF294" i="4"/>
  <c r="BF295" i="4"/>
  <c r="BF296" i="4"/>
  <c r="BF297" i="4"/>
  <c r="BF298" i="4"/>
  <c r="BF299" i="4"/>
  <c r="BF300" i="4"/>
  <c r="BF303" i="4"/>
  <c r="BF305" i="4"/>
  <c r="BF308" i="4"/>
  <c r="BF312" i="4"/>
  <c r="BF315" i="4"/>
  <c r="BF316" i="4"/>
  <c r="BF319" i="4"/>
  <c r="BF320" i="4"/>
  <c r="BF323" i="4"/>
  <c r="BF325" i="4"/>
  <c r="BF326" i="4"/>
  <c r="BF328" i="4"/>
  <c r="BF329" i="4"/>
  <c r="BF330" i="4"/>
  <c r="BF333" i="4"/>
  <c r="BF336" i="4"/>
  <c r="BF340" i="4"/>
  <c r="BF341" i="4"/>
  <c r="BF342" i="4"/>
  <c r="BF343" i="4"/>
  <c r="BF345" i="4"/>
  <c r="BF318" i="4"/>
  <c r="BF321" i="4"/>
  <c r="BF322" i="4"/>
  <c r="BF324" i="4"/>
  <c r="BF327" i="4"/>
  <c r="BF331" i="4"/>
  <c r="BF332" i="4"/>
  <c r="BF334" i="4"/>
  <c r="BF335" i="4"/>
  <c r="BF337" i="4"/>
  <c r="BF338" i="4"/>
  <c r="BF339" i="4"/>
  <c r="BF344" i="4"/>
  <c r="BF346" i="4"/>
  <c r="E85" i="3"/>
  <c r="J89" i="3"/>
  <c r="J91" i="3"/>
  <c r="J92" i="3"/>
  <c r="F149" i="3"/>
  <c r="BF155" i="3"/>
  <c r="BF156" i="3"/>
  <c r="BF157" i="3"/>
  <c r="BF158" i="3"/>
  <c r="BF159" i="3"/>
  <c r="BF161" i="3"/>
  <c r="BF165" i="3"/>
  <c r="BF169" i="3"/>
  <c r="BF179" i="3"/>
  <c r="BF160" i="3"/>
  <c r="BF162" i="3"/>
  <c r="BF163" i="3"/>
  <c r="BF164" i="3"/>
  <c r="BF167" i="3"/>
  <c r="BF168" i="3"/>
  <c r="BF170" i="3"/>
  <c r="BF171" i="3"/>
  <c r="BF172" i="3"/>
  <c r="BF173" i="3"/>
  <c r="BF175" i="3"/>
  <c r="BF176" i="3"/>
  <c r="BF177" i="3"/>
  <c r="BF178" i="3"/>
  <c r="BF180" i="3"/>
  <c r="BF181" i="3"/>
  <c r="BF182" i="3"/>
  <c r="BF184" i="3"/>
  <c r="BF185" i="3"/>
  <c r="BF187" i="3"/>
  <c r="BF189" i="3"/>
  <c r="BF193" i="3"/>
  <c r="BF194" i="3"/>
  <c r="BF195" i="3"/>
  <c r="BF196" i="3"/>
  <c r="BF197" i="3"/>
  <c r="BF199" i="3"/>
  <c r="BF201" i="3"/>
  <c r="BF205" i="3"/>
  <c r="BF207" i="3"/>
  <c r="BF209" i="3"/>
  <c r="BF210" i="3"/>
  <c r="BF213" i="3"/>
  <c r="BF216" i="3"/>
  <c r="BF221" i="3"/>
  <c r="BF222" i="3"/>
  <c r="BF224" i="3"/>
  <c r="BF226" i="3"/>
  <c r="BF228" i="3"/>
  <c r="BF229" i="3"/>
  <c r="BF231" i="3"/>
  <c r="BF233" i="3"/>
  <c r="BF235" i="3"/>
  <c r="BF238" i="3"/>
  <c r="BF239" i="3"/>
  <c r="BF240" i="3"/>
  <c r="BF244" i="3"/>
  <c r="BF248" i="3"/>
  <c r="BF249" i="3"/>
  <c r="BF250" i="3"/>
  <c r="BF251" i="3"/>
  <c r="BF254" i="3"/>
  <c r="BF257" i="3"/>
  <c r="BF258" i="3"/>
  <c r="BF259" i="3"/>
  <c r="BF261" i="3"/>
  <c r="BF262" i="3"/>
  <c r="BF269" i="3"/>
  <c r="BF270" i="3"/>
  <c r="BF271" i="3"/>
  <c r="BF272" i="3"/>
  <c r="BF275" i="3"/>
  <c r="BF284" i="3"/>
  <c r="BF285" i="3"/>
  <c r="BF287" i="3"/>
  <c r="BF288" i="3"/>
  <c r="BF292" i="3"/>
  <c r="BF295" i="3"/>
  <c r="BF296" i="3"/>
  <c r="BF297" i="3"/>
  <c r="BF299" i="3"/>
  <c r="BF304" i="3"/>
  <c r="BF305" i="3"/>
  <c r="BF307" i="3"/>
  <c r="BF315" i="3"/>
  <c r="BF317" i="3"/>
  <c r="BF318" i="3"/>
  <c r="BF322" i="3"/>
  <c r="BF324" i="3"/>
  <c r="BF329" i="3"/>
  <c r="BF331" i="3"/>
  <c r="BF332" i="3"/>
  <c r="BF334" i="3"/>
  <c r="BF335" i="3"/>
  <c r="BF336" i="3"/>
  <c r="BF337" i="3"/>
  <c r="BF339" i="3"/>
  <c r="BF340" i="3"/>
  <c r="BF341" i="3"/>
  <c r="BF343" i="3"/>
  <c r="BF344" i="3"/>
  <c r="BF347" i="3"/>
  <c r="BF350" i="3"/>
  <c r="BF351" i="3"/>
  <c r="BF352" i="3"/>
  <c r="BF353" i="3"/>
  <c r="BF354" i="3"/>
  <c r="BF355" i="3"/>
  <c r="BF356" i="3"/>
  <c r="BF357" i="3"/>
  <c r="BF358" i="3"/>
  <c r="BF360" i="3"/>
  <c r="BF361" i="3"/>
  <c r="BF362" i="3"/>
  <c r="BF363" i="3"/>
  <c r="BF364" i="3"/>
  <c r="BF365" i="3"/>
  <c r="BF366" i="3"/>
  <c r="BF367" i="3"/>
  <c r="BF368" i="3"/>
  <c r="BF369" i="3"/>
  <c r="BF371" i="3"/>
  <c r="BF372" i="3"/>
  <c r="BF375" i="3"/>
  <c r="BF378" i="3"/>
  <c r="BF379" i="3"/>
  <c r="BF380" i="3"/>
  <c r="BF381" i="3"/>
  <c r="BF384" i="3"/>
  <c r="BF387" i="3"/>
  <c r="BF388" i="3"/>
  <c r="BF389" i="3"/>
  <c r="BF397" i="3"/>
  <c r="BF402" i="3"/>
  <c r="BF403" i="3"/>
  <c r="BF406" i="3"/>
  <c r="BF409" i="3"/>
  <c r="BF410" i="3"/>
  <c r="BF414" i="3"/>
  <c r="BF415" i="3"/>
  <c r="BF422" i="3"/>
  <c r="BF423" i="3"/>
  <c r="BF432" i="3"/>
  <c r="BF183" i="3"/>
  <c r="BF186" i="3"/>
  <c r="BF188" i="3"/>
  <c r="BF190" i="3"/>
  <c r="BF191" i="3"/>
  <c r="BF192" i="3"/>
  <c r="BF200" i="3"/>
  <c r="BF202" i="3"/>
  <c r="BF203" i="3"/>
  <c r="BF204" i="3"/>
  <c r="BF206" i="3"/>
  <c r="BF208" i="3"/>
  <c r="BF211" i="3"/>
  <c r="BF212" i="3"/>
  <c r="BF215" i="3"/>
  <c r="BF217" i="3"/>
  <c r="BF218" i="3"/>
  <c r="BF219" i="3"/>
  <c r="BF220" i="3"/>
  <c r="BF223" i="3"/>
  <c r="BF225" i="3"/>
  <c r="BF227" i="3"/>
  <c r="BF230" i="3"/>
  <c r="BF232" i="3"/>
  <c r="BF234" i="3"/>
  <c r="BF236" i="3"/>
  <c r="BF237" i="3"/>
  <c r="BF241" i="3"/>
  <c r="BF242" i="3"/>
  <c r="BF245" i="3"/>
  <c r="BF246" i="3"/>
  <c r="BF247" i="3"/>
  <c r="BF252" i="3"/>
  <c r="BF260" i="3"/>
  <c r="BF263" i="3"/>
  <c r="BF264" i="3"/>
  <c r="BF265" i="3"/>
  <c r="BF266" i="3"/>
  <c r="BF267" i="3"/>
  <c r="BF273" i="3"/>
  <c r="BF274" i="3"/>
  <c r="BF276" i="3"/>
  <c r="BF277" i="3"/>
  <c r="BF278" i="3"/>
  <c r="BF279" i="3"/>
  <c r="BF281" i="3"/>
  <c r="BF282" i="3"/>
  <c r="BF286" i="3"/>
  <c r="BF289" i="3"/>
  <c r="BF291" i="3"/>
  <c r="BF293" i="3"/>
  <c r="BF294" i="3"/>
  <c r="BF298" i="3"/>
  <c r="BF300" i="3"/>
  <c r="BF301" i="3"/>
  <c r="BF303" i="3"/>
  <c r="BF306" i="3"/>
  <c r="BF308" i="3"/>
  <c r="BF309" i="3"/>
  <c r="BF310" i="3"/>
  <c r="BF311" i="3"/>
  <c r="BF312" i="3"/>
  <c r="BF313" i="3"/>
  <c r="BF314" i="3"/>
  <c r="BF316" i="3"/>
  <c r="BF319" i="3"/>
  <c r="BF320" i="3"/>
  <c r="BF321" i="3"/>
  <c r="BF325" i="3"/>
  <c r="BF326" i="3"/>
  <c r="BF327" i="3"/>
  <c r="BF328" i="3"/>
  <c r="BF330" i="3"/>
  <c r="BF333" i="3"/>
  <c r="BF338" i="3"/>
  <c r="BF342" i="3"/>
  <c r="BF345" i="3"/>
  <c r="BF346" i="3"/>
  <c r="BF348" i="3"/>
  <c r="BF349" i="3"/>
  <c r="BF359" i="3"/>
  <c r="BF370" i="3"/>
  <c r="BF374" i="3"/>
  <c r="BF376" i="3"/>
  <c r="BF377" i="3"/>
  <c r="BF382" i="3"/>
  <c r="BF383" i="3"/>
  <c r="BF385" i="3"/>
  <c r="BF386" i="3"/>
  <c r="BF390" i="3"/>
  <c r="BF391" i="3"/>
  <c r="BF392" i="3"/>
  <c r="BF393" i="3"/>
  <c r="BF394" i="3"/>
  <c r="BF395" i="3"/>
  <c r="BF398" i="3"/>
  <c r="BF399" i="3"/>
  <c r="BF401" i="3"/>
  <c r="BF405" i="3"/>
  <c r="BF407" i="3"/>
  <c r="BF411" i="3"/>
  <c r="BF412" i="3"/>
  <c r="BF413" i="3"/>
  <c r="BF417" i="3"/>
  <c r="BF418" i="3"/>
  <c r="BF419" i="3"/>
  <c r="BF421" i="3"/>
  <c r="BF424" i="3"/>
  <c r="BF426" i="3"/>
  <c r="BF427" i="3"/>
  <c r="BF429" i="3"/>
  <c r="BF430" i="3"/>
  <c r="BF431" i="3"/>
  <c r="BF433" i="3"/>
  <c r="BF434" i="3"/>
  <c r="J89" i="2"/>
  <c r="F92" i="2"/>
  <c r="J92" i="2"/>
  <c r="J138" i="2"/>
  <c r="BF148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7" i="2"/>
  <c r="BF168" i="2"/>
  <c r="BF169" i="2"/>
  <c r="BF172" i="2"/>
  <c r="BF174" i="2"/>
  <c r="BF175" i="2"/>
  <c r="BF179" i="2"/>
  <c r="BF184" i="2"/>
  <c r="BF190" i="2"/>
  <c r="BF192" i="2"/>
  <c r="BF195" i="2"/>
  <c r="BF197" i="2"/>
  <c r="BF198" i="2"/>
  <c r="BF201" i="2"/>
  <c r="BF203" i="2"/>
  <c r="BF209" i="2"/>
  <c r="BF211" i="2"/>
  <c r="BF215" i="2"/>
  <c r="E85" i="2"/>
  <c r="BF145" i="2"/>
  <c r="BF146" i="2"/>
  <c r="BF147" i="2"/>
  <c r="BF149" i="2"/>
  <c r="BF166" i="2"/>
  <c r="BF170" i="2"/>
  <c r="BF171" i="2"/>
  <c r="BF173" i="2"/>
  <c r="BF176" i="2"/>
  <c r="BF180" i="2"/>
  <c r="BF181" i="2"/>
  <c r="BF182" i="2"/>
  <c r="BF183" i="2"/>
  <c r="BF186" i="2"/>
  <c r="BF188" i="2"/>
  <c r="BF189" i="2"/>
  <c r="BF194" i="2"/>
  <c r="BF200" i="2"/>
  <c r="BF202" i="2"/>
  <c r="BF205" i="2"/>
  <c r="BF206" i="2"/>
  <c r="BF207" i="2"/>
  <c r="BF212" i="2"/>
  <c r="BF214" i="2"/>
  <c r="BF218" i="2"/>
  <c r="J35" i="2"/>
  <c r="AV95" i="1" s="1"/>
  <c r="F39" i="2"/>
  <c r="BD95" i="1" s="1"/>
  <c r="F39" i="3"/>
  <c r="BD96" i="1" s="1"/>
  <c r="F38" i="4"/>
  <c r="BC97" i="1" s="1"/>
  <c r="F37" i="4"/>
  <c r="BB97" i="1" s="1"/>
  <c r="F37" i="6"/>
  <c r="BB99" i="1" s="1"/>
  <c r="F39" i="6"/>
  <c r="BD99" i="1" s="1"/>
  <c r="F37" i="7"/>
  <c r="BB100" i="1" s="1"/>
  <c r="J35" i="8"/>
  <c r="AV101" i="1" s="1"/>
  <c r="F35" i="8"/>
  <c r="AZ101" i="1" s="1"/>
  <c r="F39" i="9"/>
  <c r="BD102" i="1" s="1"/>
  <c r="F38" i="9"/>
  <c r="BC102" i="1" s="1"/>
  <c r="F37" i="10"/>
  <c r="BB103" i="1" s="1"/>
  <c r="F39" i="10"/>
  <c r="BD103" i="1" s="1"/>
  <c r="F39" i="11"/>
  <c r="BD104" i="1" s="1"/>
  <c r="F37" i="12"/>
  <c r="BB105" i="1" s="1"/>
  <c r="F35" i="12"/>
  <c r="AZ105" i="1" s="1"/>
  <c r="F35" i="13"/>
  <c r="AZ106" i="1" s="1"/>
  <c r="F38" i="13"/>
  <c r="BC106" i="1" s="1"/>
  <c r="F35" i="14"/>
  <c r="AZ107" i="1" s="1"/>
  <c r="F38" i="15"/>
  <c r="BC108" i="1" s="1"/>
  <c r="F35" i="2"/>
  <c r="AZ95" i="1" s="1"/>
  <c r="F37" i="2"/>
  <c r="BB95" i="1" s="1"/>
  <c r="J35" i="3"/>
  <c r="AV96" i="1" s="1"/>
  <c r="F38" i="3"/>
  <c r="BC96" i="1" s="1"/>
  <c r="F39" i="4"/>
  <c r="BD97" i="1" s="1"/>
  <c r="F35" i="4"/>
  <c r="AZ97" i="1" s="1"/>
  <c r="F37" i="5"/>
  <c r="BB98" i="1" s="1"/>
  <c r="F35" i="5"/>
  <c r="AZ98" i="1" s="1"/>
  <c r="F39" i="5"/>
  <c r="BD98" i="1" s="1"/>
  <c r="F35" i="6"/>
  <c r="AZ99" i="1" s="1"/>
  <c r="J35" i="6"/>
  <c r="AV99" i="1" s="1"/>
  <c r="F39" i="7"/>
  <c r="BD100" i="1"/>
  <c r="J35" i="7"/>
  <c r="AV100" i="1"/>
  <c r="F38" i="8"/>
  <c r="BC101" i="1"/>
  <c r="F37" i="8"/>
  <c r="BB101" i="1"/>
  <c r="J35" i="9"/>
  <c r="AV102" i="1"/>
  <c r="F38" i="10"/>
  <c r="BC103" i="1"/>
  <c r="F35" i="10"/>
  <c r="AZ103" i="1"/>
  <c r="F35" i="11"/>
  <c r="AZ104" i="1" s="1"/>
  <c r="F38" i="11"/>
  <c r="BC104" i="1" s="1"/>
  <c r="F39" i="12"/>
  <c r="BD105" i="1" s="1"/>
  <c r="F38" i="12"/>
  <c r="BC105" i="1" s="1"/>
  <c r="J35" i="13"/>
  <c r="AV106" i="1" s="1"/>
  <c r="F37" i="13"/>
  <c r="BB106" i="1" s="1"/>
  <c r="F37" i="15"/>
  <c r="BB108" i="1" s="1"/>
  <c r="F39" i="14"/>
  <c r="BD107" i="1" s="1"/>
  <c r="J35" i="15"/>
  <c r="AV108" i="1" s="1"/>
  <c r="F38" i="14"/>
  <c r="BC107" i="1" s="1"/>
  <c r="F38" i="2"/>
  <c r="BC95" i="1" s="1"/>
  <c r="F35" i="3"/>
  <c r="AZ96" i="1" s="1"/>
  <c r="F37" i="3"/>
  <c r="BB96" i="1" s="1"/>
  <c r="J35" i="4"/>
  <c r="AV97" i="1" s="1"/>
  <c r="J35" i="5"/>
  <c r="AV98" i="1" s="1"/>
  <c r="F38" i="5"/>
  <c r="BC98" i="1" s="1"/>
  <c r="F38" i="6"/>
  <c r="BC99" i="1" s="1"/>
  <c r="F38" i="7"/>
  <c r="BC100" i="1" s="1"/>
  <c r="F35" i="7"/>
  <c r="AZ100" i="1"/>
  <c r="F39" i="8"/>
  <c r="BD101" i="1"/>
  <c r="F35" i="9"/>
  <c r="AZ102" i="1"/>
  <c r="F37" i="9"/>
  <c r="BB102" i="1"/>
  <c r="J35" i="10"/>
  <c r="AV103" i="1"/>
  <c r="J35" i="11"/>
  <c r="AV104" i="1"/>
  <c r="F37" i="11"/>
  <c r="BB104" i="1"/>
  <c r="J35" i="12"/>
  <c r="AV105" i="1"/>
  <c r="F39" i="13"/>
  <c r="BD106" i="1"/>
  <c r="F35" i="15"/>
  <c r="AZ108" i="1"/>
  <c r="F37" i="14"/>
  <c r="BB107" i="1"/>
  <c r="F39" i="15"/>
  <c r="BD108" i="1"/>
  <c r="J35" i="14"/>
  <c r="AV107" i="1"/>
  <c r="J30" i="7" l="1"/>
  <c r="J111" i="7" s="1"/>
  <c r="J105" i="7" s="1"/>
  <c r="J113" i="7" s="1"/>
  <c r="BK255" i="3"/>
  <c r="BK136" i="9"/>
  <c r="J136" i="9" s="1"/>
  <c r="J97" i="9" s="1"/>
  <c r="BK284" i="8"/>
  <c r="J284" i="8" s="1"/>
  <c r="J103" i="8" s="1"/>
  <c r="R145" i="8"/>
  <c r="R144" i="8"/>
  <c r="T136" i="6"/>
  <c r="T135" i="6"/>
  <c r="P137" i="5"/>
  <c r="P136" i="5"/>
  <c r="AU98" i="1" s="1"/>
  <c r="R255" i="3"/>
  <c r="P255" i="3"/>
  <c r="T153" i="3"/>
  <c r="P131" i="14"/>
  <c r="AU107" i="1"/>
  <c r="R132" i="13"/>
  <c r="R131" i="13"/>
  <c r="P136" i="9"/>
  <c r="P135" i="9"/>
  <c r="AU102" i="1" s="1"/>
  <c r="P136" i="6"/>
  <c r="P135" i="6" s="1"/>
  <c r="AU99" i="1" s="1"/>
  <c r="T136" i="5"/>
  <c r="P195" i="4"/>
  <c r="R153" i="3"/>
  <c r="R152" i="3"/>
  <c r="T136" i="9"/>
  <c r="T135" i="9"/>
  <c r="T336" i="8"/>
  <c r="P132" i="7"/>
  <c r="AU100" i="1" s="1"/>
  <c r="T139" i="4"/>
  <c r="T177" i="2"/>
  <c r="P138" i="4"/>
  <c r="AU97" i="1"/>
  <c r="P152" i="3"/>
  <c r="AU96" i="1"/>
  <c r="R133" i="12"/>
  <c r="P133" i="12"/>
  <c r="AU105" i="1" s="1"/>
  <c r="P336" i="8"/>
  <c r="R132" i="7"/>
  <c r="T195" i="4"/>
  <c r="R139" i="4"/>
  <c r="T255" i="3"/>
  <c r="T152" i="3" s="1"/>
  <c r="T142" i="2"/>
  <c r="R136" i="9"/>
  <c r="R135" i="9"/>
  <c r="R136" i="6"/>
  <c r="R135" i="6"/>
  <c r="R195" i="4"/>
  <c r="R177" i="2"/>
  <c r="R142" i="2" s="1"/>
  <c r="T132" i="13"/>
  <c r="T131" i="13" s="1"/>
  <c r="R132" i="14"/>
  <c r="R131" i="14" s="1"/>
  <c r="P145" i="8"/>
  <c r="P144" i="8" s="1"/>
  <c r="AU101" i="1" s="1"/>
  <c r="P177" i="2"/>
  <c r="P142" i="2"/>
  <c r="AU95" i="1" s="1"/>
  <c r="T145" i="8"/>
  <c r="T144" i="8" s="1"/>
  <c r="T132" i="7"/>
  <c r="R137" i="5"/>
  <c r="R136" i="5"/>
  <c r="BK216" i="2"/>
  <c r="J216" i="2"/>
  <c r="J111" i="2" s="1"/>
  <c r="BK172" i="5"/>
  <c r="J172" i="5" s="1"/>
  <c r="J104" i="5" s="1"/>
  <c r="BK336" i="8"/>
  <c r="J336" i="8"/>
  <c r="J106" i="8" s="1"/>
  <c r="BK128" i="10"/>
  <c r="J128" i="10" s="1"/>
  <c r="J96" i="10" s="1"/>
  <c r="BK177" i="2"/>
  <c r="J177" i="2" s="1"/>
  <c r="J99" i="2" s="1"/>
  <c r="BK153" i="3"/>
  <c r="J153" i="3"/>
  <c r="J97" i="3" s="1"/>
  <c r="BK195" i="4"/>
  <c r="J195" i="4" s="1"/>
  <c r="J104" i="4" s="1"/>
  <c r="BK137" i="5"/>
  <c r="J137" i="5"/>
  <c r="J97" i="5" s="1"/>
  <c r="BK133" i="12"/>
  <c r="J133" i="12" s="1"/>
  <c r="J96" i="12" s="1"/>
  <c r="J30" i="12" s="1"/>
  <c r="J112" i="12" s="1"/>
  <c r="BF112" i="12" s="1"/>
  <c r="F36" i="12" s="1"/>
  <c r="BA105" i="1" s="1"/>
  <c r="BK132" i="13"/>
  <c r="J132" i="13" s="1"/>
  <c r="J97" i="13" s="1"/>
  <c r="BK132" i="14"/>
  <c r="J132" i="14"/>
  <c r="J97" i="14" s="1"/>
  <c r="BK143" i="2"/>
  <c r="J143" i="2" s="1"/>
  <c r="J97" i="2" s="1"/>
  <c r="BK139" i="4"/>
  <c r="J139" i="4"/>
  <c r="J97" i="4" s="1"/>
  <c r="BK187" i="4"/>
  <c r="J187" i="4" s="1"/>
  <c r="J102" i="4" s="1"/>
  <c r="BK136" i="6"/>
  <c r="J136" i="6"/>
  <c r="J97" i="6"/>
  <c r="BK145" i="8"/>
  <c r="J145" i="8" s="1"/>
  <c r="J97" i="8" s="1"/>
  <c r="BK131" i="15"/>
  <c r="J131" i="15"/>
  <c r="J97" i="15" s="1"/>
  <c r="BK129" i="11"/>
  <c r="J129" i="11" s="1"/>
  <c r="J96" i="11" s="1"/>
  <c r="BK135" i="9"/>
  <c r="J135" i="9" s="1"/>
  <c r="J96" i="9" s="1"/>
  <c r="J31" i="7"/>
  <c r="BF111" i="7"/>
  <c r="J255" i="3"/>
  <c r="J105" i="3"/>
  <c r="J32" i="7"/>
  <c r="AG100" i="1" s="1"/>
  <c r="BC94" i="1"/>
  <c r="W32" i="1" s="1"/>
  <c r="BD94" i="1"/>
  <c r="W33" i="1" s="1"/>
  <c r="J36" i="7"/>
  <c r="AW100" i="1" s="1"/>
  <c r="AT100" i="1" s="1"/>
  <c r="AZ94" i="1"/>
  <c r="W29" i="1"/>
  <c r="BB94" i="1"/>
  <c r="W31" i="1"/>
  <c r="J30" i="11" l="1"/>
  <c r="J108" i="11" s="1"/>
  <c r="J102" i="11" s="1"/>
  <c r="J110" i="11" s="1"/>
  <c r="J30" i="9"/>
  <c r="J114" i="9" s="1"/>
  <c r="J108" i="9" s="1"/>
  <c r="J116" i="9" s="1"/>
  <c r="J30" i="10"/>
  <c r="J107" i="10" s="1"/>
  <c r="J101" i="10" s="1"/>
  <c r="J109" i="10" s="1"/>
  <c r="R138" i="4"/>
  <c r="T138" i="4"/>
  <c r="BF107" i="10"/>
  <c r="BK138" i="4"/>
  <c r="J138" i="4" s="1"/>
  <c r="J96" i="4" s="1"/>
  <c r="J30" i="4" s="1"/>
  <c r="BK142" i="2"/>
  <c r="J142" i="2" s="1"/>
  <c r="J96" i="2" s="1"/>
  <c r="J30" i="2" s="1"/>
  <c r="BK135" i="6"/>
  <c r="J135" i="6" s="1"/>
  <c r="J96" i="6" s="1"/>
  <c r="BK131" i="13"/>
  <c r="J131" i="13" s="1"/>
  <c r="J96" i="13" s="1"/>
  <c r="BK131" i="14"/>
  <c r="J131" i="14" s="1"/>
  <c r="J96" i="14" s="1"/>
  <c r="BK136" i="5"/>
  <c r="J136" i="5" s="1"/>
  <c r="J96" i="5" s="1"/>
  <c r="J30" i="5" s="1"/>
  <c r="J115" i="5" s="1"/>
  <c r="BF115" i="5" s="1"/>
  <c r="J36" i="5" s="1"/>
  <c r="AW98" i="1" s="1"/>
  <c r="AT98" i="1" s="1"/>
  <c r="BK152" i="3"/>
  <c r="J152" i="3" s="1"/>
  <c r="J96" i="3" s="1"/>
  <c r="BK144" i="8"/>
  <c r="J144" i="8" s="1"/>
  <c r="J96" i="8" s="1"/>
  <c r="J30" i="8" s="1"/>
  <c r="J123" i="8" s="1"/>
  <c r="BF123" i="8" s="1"/>
  <c r="J36" i="8" s="1"/>
  <c r="AW101" i="1" s="1"/>
  <c r="AT101" i="1" s="1"/>
  <c r="BK130" i="15"/>
  <c r="J130" i="15" s="1"/>
  <c r="J96" i="15" s="1"/>
  <c r="BF108" i="11"/>
  <c r="J31" i="11"/>
  <c r="J31" i="9"/>
  <c r="BF114" i="9"/>
  <c r="J41" i="7"/>
  <c r="AN100" i="1"/>
  <c r="J106" i="12"/>
  <c r="J114" i="12" s="1"/>
  <c r="J36" i="12"/>
  <c r="AW105" i="1" s="1"/>
  <c r="AT105" i="1" s="1"/>
  <c r="J32" i="9"/>
  <c r="AG102" i="1" s="1"/>
  <c r="J36" i="10"/>
  <c r="AW103" i="1" s="1"/>
  <c r="AT103" i="1" s="1"/>
  <c r="F36" i="11"/>
  <c r="BA104" i="1"/>
  <c r="AV94" i="1"/>
  <c r="AK29" i="1"/>
  <c r="AU94" i="1"/>
  <c r="F36" i="10"/>
  <c r="BA103" i="1" s="1"/>
  <c r="F36" i="9"/>
  <c r="BA102" i="1" s="1"/>
  <c r="AX94" i="1"/>
  <c r="F36" i="7"/>
  <c r="BA100" i="1"/>
  <c r="J36" i="9"/>
  <c r="AW102" i="1"/>
  <c r="AT102" i="1" s="1"/>
  <c r="J32" i="11"/>
  <c r="AG104" i="1" s="1"/>
  <c r="AY94" i="1"/>
  <c r="J30" i="13" l="1"/>
  <c r="J110" i="13" s="1"/>
  <c r="J104" i="13" s="1"/>
  <c r="J112" i="13" s="1"/>
  <c r="J121" i="2"/>
  <c r="J115" i="2" s="1"/>
  <c r="J31" i="2" s="1"/>
  <c r="J32" i="2" s="1"/>
  <c r="AG95" i="1" s="1"/>
  <c r="J30" i="15"/>
  <c r="J109" i="15" s="1"/>
  <c r="J103" i="15" s="1"/>
  <c r="J111" i="15" s="1"/>
  <c r="J30" i="3"/>
  <c r="J131" i="3" s="1"/>
  <c r="J125" i="3" s="1"/>
  <c r="J133" i="3"/>
  <c r="J30" i="14"/>
  <c r="J110" i="14" s="1"/>
  <c r="J104" i="14" s="1"/>
  <c r="J112" i="14" s="1"/>
  <c r="J30" i="6"/>
  <c r="J114" i="6" s="1"/>
  <c r="J108" i="6" s="1"/>
  <c r="J116" i="6" s="1"/>
  <c r="J117" i="4"/>
  <c r="J111" i="4" s="1"/>
  <c r="J31" i="4" s="1"/>
  <c r="J32" i="4" s="1"/>
  <c r="AG97" i="1" s="1"/>
  <c r="J31" i="10"/>
  <c r="J32" i="10" s="1"/>
  <c r="AG103" i="1" s="1"/>
  <c r="J31" i="12"/>
  <c r="BF110" i="14"/>
  <c r="BF131" i="3"/>
  <c r="J31" i="6"/>
  <c r="J31" i="14"/>
  <c r="BF110" i="13"/>
  <c r="J31" i="13"/>
  <c r="BF109" i="15"/>
  <c r="BF114" i="6"/>
  <c r="J31" i="3"/>
  <c r="J31" i="15"/>
  <c r="BF121" i="2"/>
  <c r="BF117" i="4"/>
  <c r="J41" i="9"/>
  <c r="J41" i="10"/>
  <c r="AN103" i="1"/>
  <c r="AN102" i="1"/>
  <c r="J32" i="12"/>
  <c r="AG105" i="1" s="1"/>
  <c r="AN105" i="1" s="1"/>
  <c r="J123" i="2"/>
  <c r="J36" i="3"/>
  <c r="AW96" i="1" s="1"/>
  <c r="AT96" i="1" s="1"/>
  <c r="J36" i="14"/>
  <c r="AW107" i="1"/>
  <c r="AT107" i="1" s="1"/>
  <c r="F36" i="5"/>
  <c r="BA98" i="1" s="1"/>
  <c r="J36" i="6"/>
  <c r="AW99" i="1" s="1"/>
  <c r="AT99" i="1" s="1"/>
  <c r="J119" i="4"/>
  <c r="J36" i="4"/>
  <c r="AW97" i="1" s="1"/>
  <c r="AT97" i="1" s="1"/>
  <c r="J36" i="13"/>
  <c r="AW106" i="1"/>
  <c r="AT106" i="1" s="1"/>
  <c r="J36" i="15"/>
  <c r="AW108" i="1" s="1"/>
  <c r="AT108" i="1" s="1"/>
  <c r="J109" i="5"/>
  <c r="J117" i="5"/>
  <c r="J117" i="8"/>
  <c r="J125" i="8"/>
  <c r="J32" i="14"/>
  <c r="AG107" i="1"/>
  <c r="AN107" i="1" s="1"/>
  <c r="J32" i="13"/>
  <c r="AG106" i="1" s="1"/>
  <c r="AN106" i="1" s="1"/>
  <c r="F36" i="8"/>
  <c r="BA101" i="1"/>
  <c r="J36" i="2"/>
  <c r="AW95" i="1"/>
  <c r="AT95" i="1" s="1"/>
  <c r="J36" i="11"/>
  <c r="AW104" i="1" s="1"/>
  <c r="AT104" i="1" s="1"/>
  <c r="J32" i="15"/>
  <c r="AG108" i="1"/>
  <c r="AN108" i="1" s="1"/>
  <c r="J32" i="6"/>
  <c r="AG99" i="1" s="1"/>
  <c r="AN99" i="1" s="1"/>
  <c r="J32" i="3"/>
  <c r="AG96" i="1"/>
  <c r="AN96" i="1" s="1"/>
  <c r="J41" i="12" l="1"/>
  <c r="J31" i="8"/>
  <c r="J41" i="4"/>
  <c r="J41" i="2"/>
  <c r="J31" i="5"/>
  <c r="J41" i="6"/>
  <c r="J41" i="15"/>
  <c r="J41" i="13"/>
  <c r="J41" i="14"/>
  <c r="J41" i="3"/>
  <c r="J41" i="11"/>
  <c r="AN104" i="1"/>
  <c r="AN97" i="1"/>
  <c r="AN95" i="1"/>
  <c r="J32" i="8"/>
  <c r="AG101" i="1"/>
  <c r="AN101" i="1" s="1"/>
  <c r="F36" i="13"/>
  <c r="BA106" i="1" s="1"/>
  <c r="F36" i="14"/>
  <c r="BA107" i="1" s="1"/>
  <c r="F36" i="3"/>
  <c r="BA96" i="1" s="1"/>
  <c r="F36" i="15"/>
  <c r="BA108" i="1" s="1"/>
  <c r="F36" i="2"/>
  <c r="BA95" i="1" s="1"/>
  <c r="F36" i="6"/>
  <c r="BA99" i="1" s="1"/>
  <c r="F36" i="4"/>
  <c r="BA97" i="1" s="1"/>
  <c r="J32" i="5"/>
  <c r="AG98" i="1" s="1"/>
  <c r="AN98" i="1" s="1"/>
  <c r="J41" i="5" l="1"/>
  <c r="J41" i="8"/>
  <c r="BA94" i="1"/>
  <c r="W30" i="1" s="1"/>
  <c r="AG94" i="1"/>
  <c r="AK26" i="1" s="1"/>
  <c r="AW94" i="1" l="1"/>
  <c r="AK30" i="1"/>
  <c r="AK35" i="1" s="1"/>
  <c r="AT94" i="1" l="1"/>
  <c r="AN94" i="1"/>
</calcChain>
</file>

<file path=xl/sharedStrings.xml><?xml version="1.0" encoding="utf-8"?>
<sst xmlns="http://schemas.openxmlformats.org/spreadsheetml/2006/main" count="21376" uniqueCount="3476">
  <si>
    <t>Export Komplet</t>
  </si>
  <si>
    <t/>
  </si>
  <si>
    <t>2.0</t>
  </si>
  <si>
    <t>False</t>
  </si>
  <si>
    <t>{981e4939-4fea-4498-b795-16be7f5015cc}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</si>
  <si>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</si>
  <si>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</si>
  <si>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</si>
  <si>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</si>
  <si>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</si>
  <si>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</si>
  <si>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</si>
  <si>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</si>
  <si>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</si>
  <si>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</si>
  <si>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</si>
  <si>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</si>
  <si>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</si>
  <si>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</si>
  <si>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</si>
  <si>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</si>
  <si>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</si>
  <si>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</si>
  <si>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</si>
  <si>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</si>
  <si>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</si>
  <si>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</si>
  <si>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</si>
  <si>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</si>
  <si>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</si>
  <si>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</si>
  <si>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</si>
  <si>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</si>
  <si>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</si>
  <si>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</si>
  <si>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</si>
  <si>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</si>
  <si>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</si>
  <si>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</si>
  <si>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</si>
  <si>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</si>
  <si>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</si>
  <si>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</si>
  <si>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</si>
  <si>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</si>
  <si>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</si>
  <si>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</si>
  <si>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</si>
  <si>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</si>
  <si>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</si>
  <si>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</si>
  <si>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</si>
  <si>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</si>
  <si>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</si>
  <si>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</si>
  <si>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</si>
  <si>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</si>
  <si>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</si>
  <si>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</si>
  <si>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</si>
  <si>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</si>
  <si>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</si>
  <si>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</si>
  <si>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</si>
  <si>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</si>
  <si>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</si>
  <si>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</si>
  <si>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</si>
  <si>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</si>
  <si>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</si>
  <si>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</si>
  <si>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</si>
  <si>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</si>
  <si>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</si>
  <si>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</si>
  <si>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</si>
  <si>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</si>
  <si>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</si>
  <si>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</si>
  <si>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</si>
  <si>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</si>
  <si>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</si>
  <si>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</si>
  <si>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</si>
  <si>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</si>
  <si>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</si>
  <si>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</si>
  <si>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</si>
  <si>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</si>
  <si>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</si>
  <si>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</si>
  <si>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</si>
  <si>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</si>
  <si>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</si>
  <si>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</si>
  <si>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</si>
  <si>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</si>
  <si>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</si>
  <si>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</si>
  <si>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</si>
  <si>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</si>
  <si>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</si>
  <si>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</si>
  <si>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</si>
  <si>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</si>
  <si>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</si>
  <si>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</si>
  <si>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</si>
  <si>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</si>
  <si>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</si>
  <si>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</si>
  <si>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</si>
  <si>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</si>
  <si>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</si>
  <si>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</si>
  <si>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</si>
  <si>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</si>
  <si>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</si>
  <si>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</si>
  <si>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</si>
  <si>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</si>
  <si>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</si>
  <si>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</si>
  <si>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</si>
  <si>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</si>
  <si>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</si>
  <si>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</si>
  <si>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</si>
  <si>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</si>
  <si>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</si>
  <si>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</si>
  <si>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</si>
  <si>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</si>
  <si>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</si>
  <si>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</si>
  <si>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</si>
  <si>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</si>
  <si>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</si>
  <si>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</si>
  <si>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</si>
  <si>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</si>
  <si>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</si>
  <si>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</si>
  <si>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</si>
  <si>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</si>
  <si>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</si>
  <si>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</si>
  <si>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</si>
  <si>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</si>
  <si>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</si>
  <si>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</si>
  <si>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</si>
  <si>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</si>
  <si>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</si>
  <si>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</si>
  <si>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</si>
  <si>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</si>
  <si>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</si>
  <si>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</si>
  <si>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</si>
  <si>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</si>
  <si>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</si>
  <si>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</si>
  <si>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</si>
  <si>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</si>
  <si>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</si>
  <si>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</si>
  <si>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</si>
  <si>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</si>
  <si>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</si>
  <si>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</si>
  <si>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</si>
  <si>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</si>
  <si>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</si>
  <si>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</si>
  <si>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</si>
  <si>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</si>
  <si>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</si>
  <si>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</si>
  <si>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</si>
  <si>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</si>
  <si>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</si>
  <si>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</si>
  <si>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</si>
  <si>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</si>
  <si>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</si>
  <si>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</si>
  <si>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</si>
  <si>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</si>
  <si>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</si>
  <si>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</si>
  <si>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</si>
  <si>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</si>
  <si>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</si>
  <si>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</si>
  <si>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</si>
  <si>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</si>
  <si>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</si>
  <si>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</si>
  <si>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</si>
  <si>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</si>
  <si>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</si>
  <si>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</si>
  <si>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</si>
  <si>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</si>
  <si>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</si>
  <si>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</si>
  <si>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</si>
  <si>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</si>
  <si>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</si>
  <si>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</si>
  <si>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</si>
  <si>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</si>
  <si>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</si>
  <si>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</si>
  <si>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</si>
  <si>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</si>
  <si>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</si>
  <si>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</si>
  <si>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</si>
  <si>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</si>
  <si>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</si>
  <si>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</si>
  <si>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</si>
  <si>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</si>
  <si>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</si>
  <si>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</si>
  <si>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</si>
  <si>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</si>
  <si>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</si>
  <si>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</si>
  <si>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</si>
  <si>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</si>
  <si>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</si>
  <si>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</si>
  <si>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</si>
  <si>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</si>
  <si>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</si>
  <si>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</si>
  <si>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</si>
  <si>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</si>
  <si>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</si>
  <si>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</si>
  <si>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</si>
  <si>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</si>
  <si>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</si>
  <si>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</si>
  <si>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</si>
  <si>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</si>
  <si>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</si>
  <si>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</si>
  <si>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</si>
  <si>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</si>
  <si>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</si>
  <si>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</si>
  <si>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</si>
  <si>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</si>
  <si>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</si>
  <si>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</si>
  <si>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</si>
  <si>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</si>
  <si>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</si>
  <si>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</si>
  <si>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</si>
  <si>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</si>
  <si>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</si>
  <si>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</si>
  <si>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</si>
  <si>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</si>
  <si>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</si>
  <si>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</si>
  <si>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</si>
  <si>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</si>
  <si>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</si>
  <si>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</si>
  <si>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</si>
  <si>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</si>
  <si>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</si>
  <si>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</si>
  <si>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</si>
  <si>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</si>
  <si>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</si>
  <si>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</si>
  <si>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Asanácia - preloženie parkovacieho boxu montáž, dodávka pomocného materiálu, oprava chodníka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</si>
  <si>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</si>
  <si>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</si>
  <si>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</si>
  <si>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</si>
  <si>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</si>
  <si>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</si>
  <si>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</si>
  <si>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</si>
  <si>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</si>
  <si>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</si>
  <si>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</si>
  <si>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</si>
  <si>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</si>
  <si>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</si>
  <si>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</si>
  <si>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</si>
  <si>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</si>
  <si>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</si>
  <si>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</si>
  <si>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</si>
  <si>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</si>
  <si>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</si>
  <si>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</si>
  <si>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</si>
  <si>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</si>
  <si>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</si>
  <si>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</si>
  <si>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</si>
  <si>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</si>
  <si>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</si>
  <si>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</si>
  <si>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</si>
  <si>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</si>
  <si>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</si>
  <si>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</si>
  <si>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</si>
  <si>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</si>
  <si>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</si>
  <si>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</si>
  <si>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</si>
  <si>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</si>
  <si>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</si>
  <si>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</si>
  <si>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</si>
  <si>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</si>
  <si>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</si>
  <si>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</si>
  <si>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</si>
  <si>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</si>
  <si>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</si>
  <si>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</si>
  <si>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</si>
  <si>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</si>
  <si>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</si>
  <si>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</si>
  <si>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</si>
  <si>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</si>
  <si>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</si>
  <si>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</si>
  <si>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</si>
  <si>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</si>
  <si>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</si>
  <si>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</si>
  <si>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</si>
  <si>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</si>
  <si>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</si>
  <si>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</si>
  <si>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</si>
  <si>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</si>
  <si>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</si>
  <si>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</si>
  <si>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</si>
  <si>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</si>
  <si>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</si>
  <si>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</si>
  <si>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</si>
  <si>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</si>
  <si>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</si>
  <si>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</si>
  <si>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</si>
  <si>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</si>
  <si>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</si>
  <si>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</si>
  <si>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</si>
  <si>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</si>
  <si>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</si>
  <si>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</si>
  <si>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</si>
  <si>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</si>
  <si>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</si>
  <si>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</si>
  <si>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</si>
  <si>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</si>
  <si>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</si>
  <si>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</si>
  <si>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</si>
  <si>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</si>
  <si>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</si>
  <si>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</si>
  <si>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</si>
  <si>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</si>
  <si>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</si>
  <si>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</si>
  <si>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</si>
  <si>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</si>
  <si>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</si>
  <si>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</si>
  <si>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</si>
  <si>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</si>
  <si>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</si>
  <si>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</si>
  <si>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</si>
  <si>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</si>
  <si>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</si>
  <si>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</si>
  <si>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</si>
  <si>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</si>
  <si>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</si>
  <si>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</si>
  <si>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</si>
  <si>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</si>
  <si>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</si>
  <si>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</si>
  <si>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</si>
  <si>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</si>
  <si>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</si>
  <si>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</si>
  <si>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</si>
  <si>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</si>
  <si>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</si>
  <si>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</si>
  <si>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</si>
  <si>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</si>
  <si>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</si>
  <si>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</si>
  <si>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</si>
  <si>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</si>
  <si>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</si>
  <si>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</si>
  <si>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</si>
  <si>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</si>
  <si>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</si>
  <si>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</si>
  <si>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</si>
  <si>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</si>
  <si>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</si>
  <si>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</si>
  <si>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</si>
  <si>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</si>
  <si>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</si>
  <si>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</si>
  <si>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</si>
  <si>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</si>
  <si>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</si>
  <si>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</si>
  <si>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</si>
  <si>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</si>
  <si>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</si>
  <si>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</si>
  <si>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</si>
  <si>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</si>
  <si>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</si>
  <si>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</si>
  <si>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</si>
  <si>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</si>
  <si>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</si>
  <si>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</si>
  <si>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</si>
  <si>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</si>
  <si>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</si>
  <si>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</si>
  <si>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</si>
  <si>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</si>
  <si>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</si>
  <si>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</si>
  <si>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</si>
  <si>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</si>
  <si>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</si>
  <si>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</si>
  <si>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</si>
  <si>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</si>
  <si>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</si>
  <si>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</si>
  <si>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</si>
  <si>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</si>
  <si>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</si>
  <si>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</si>
  <si>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</si>
  <si>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</si>
  <si>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</si>
  <si>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</si>
  <si>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</si>
  <si>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</si>
  <si>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</si>
  <si>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</si>
  <si>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</si>
  <si>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</si>
  <si>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</si>
  <si>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</si>
  <si>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</si>
  <si>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</si>
  <si>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</si>
  <si>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</si>
  <si>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</si>
  <si>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</si>
  <si>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</si>
  <si>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Komínová zostava pre dieselagregat vratane prestupu cez strechu  Schiedel ICS 5000 50 DN200 14,79 m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</si>
  <si>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</si>
  <si>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</si>
  <si>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</si>
  <si>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</si>
  <si>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</si>
  <si>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</si>
  <si>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</si>
  <si>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</si>
  <si>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</si>
  <si>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</si>
  <si>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</si>
  <si>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</si>
  <si>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</si>
  <si>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</si>
  <si>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</si>
  <si>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</si>
  <si>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</si>
  <si>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</si>
  <si>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</si>
  <si>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</si>
  <si>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</si>
  <si>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</si>
  <si>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</si>
  <si>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</si>
  <si>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</si>
  <si>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</si>
  <si>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</si>
  <si>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</si>
  <si>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</si>
  <si>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</si>
  <si>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</si>
  <si>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</si>
  <si>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</si>
  <si>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</si>
  <si>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</si>
  <si>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</si>
  <si>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</si>
  <si>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</si>
  <si>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</si>
  <si>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</si>
  <si>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</si>
  <si>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</si>
  <si>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</si>
  <si>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</si>
  <si>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</si>
  <si>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</si>
  <si>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</si>
  <si>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</si>
  <si>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</si>
  <si>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</si>
  <si>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</si>
  <si>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</si>
  <si>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</si>
  <si>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</si>
  <si>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</si>
  <si>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</si>
  <si>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</si>
  <si>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</si>
  <si>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</si>
  <si>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</si>
  <si>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</si>
  <si>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</si>
  <si>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</si>
  <si>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</si>
  <si>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</si>
  <si>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</si>
  <si>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</si>
  <si>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</si>
  <si>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>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</si>
  <si>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</si>
  <si>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</si>
  <si>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</si>
  <si>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</si>
  <si>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</si>
  <si>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</si>
  <si>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</si>
  <si>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</si>
  <si>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</si>
  <si>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</si>
  <si>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</si>
  <si>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</si>
  <si>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</si>
  <si>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</si>
  <si>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</si>
  <si>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</si>
  <si>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</si>
  <si>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</si>
  <si>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</si>
  <si>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</si>
  <si>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</si>
  <si>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</si>
  <si>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</si>
  <si>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</si>
  <si>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</si>
  <si>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</si>
  <si>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</si>
  <si>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</si>
  <si>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</si>
  <si>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</si>
  <si>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</si>
  <si>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622473258.S</t>
  </si>
  <si>
    <t>Náter na očistenie fasád od starých povrchových úprav na báze rozpúšťadiel</t>
  </si>
  <si>
    <t>128</t>
  </si>
  <si>
    <t>69</t>
  </si>
  <si>
    <t>625250443.S</t>
  </si>
  <si>
    <t>Kontaktný zatepľovací systém ostenia z grafitového EPS hr. 30 mm</t>
  </si>
  <si>
    <t>130</t>
  </si>
  <si>
    <t>631312141.S</t>
  </si>
  <si>
    <t>Doplnenie existujúcich mazanín prostým betónom (s dodaním hmôt) bez poteru rýh v mazaninách</t>
  </si>
  <si>
    <t>132</t>
  </si>
  <si>
    <t>71</t>
  </si>
  <si>
    <t>631312611.S</t>
  </si>
  <si>
    <t>Mazanina vyrovnavajuca  z betónu prostého (m3) tr. C 16/20 hr.50 mm</t>
  </si>
  <si>
    <t>134</t>
  </si>
  <si>
    <t>631315661.S</t>
  </si>
  <si>
    <t>Mazanina z betónu prostého (m3) tr. C 20/25 hr.nad 120 do 240 mm</t>
  </si>
  <si>
    <t>136</t>
  </si>
  <si>
    <t>73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</si>
  <si>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</si>
  <si>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</si>
  <si>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</si>
  <si>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</si>
  <si>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</si>
  <si>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</si>
  <si>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75</t>
  </si>
  <si>
    <t>632450325</t>
  </si>
  <si>
    <t>Samonivelizačná podlahová stierka, triedy CA-C20-F6 , hr. 5 mm alebo ekvivalent pevnosti</t>
  </si>
  <si>
    <t>142</t>
  </si>
  <si>
    <t>632450409</t>
  </si>
  <si>
    <t>Cementový poter  20 MPa, ozn. 010, na zhotovenie združených a plávajúcich poterov, hr. 50 mm</t>
  </si>
  <si>
    <t>144</t>
  </si>
  <si>
    <t>77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</si>
  <si>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</si>
  <si>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</si>
  <si>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</si>
  <si>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</si>
  <si>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</si>
  <si>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</si>
  <si>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79</t>
  </si>
  <si>
    <t>632452223.S</t>
  </si>
  <si>
    <t>Cementový poter, pevnosti v tlaku 20 MPa, hr. 70 mm</t>
  </si>
  <si>
    <t>150</t>
  </si>
  <si>
    <t>642942111.S</t>
  </si>
  <si>
    <t>Osadenie oceľovej dverovej zárubne alebo rámu, plochy otvoru do 2,5 m2</t>
  </si>
  <si>
    <t>-459519774</t>
  </si>
  <si>
    <t>81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</si>
  <si>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</si>
  <si>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</si>
  <si>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</si>
  <si>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</si>
  <si>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</si>
  <si>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</si>
  <si>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83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</si>
  <si>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</si>
  <si>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</si>
  <si>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</si>
  <si>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</si>
  <si>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</si>
  <si>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</si>
  <si>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</si>
  <si>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85</t>
  </si>
  <si>
    <t>936124122.R</t>
  </si>
  <si>
    <t>Osadenie sklapacieho sedadla</t>
  </si>
  <si>
    <t>156</t>
  </si>
  <si>
    <t>553560002100 R</t>
  </si>
  <si>
    <t>Sklapacie sedadlo</t>
  </si>
  <si>
    <t>158</t>
  </si>
  <si>
    <t>87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</si>
  <si>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</si>
  <si>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</si>
  <si>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</si>
  <si>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</si>
  <si>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</si>
  <si>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</si>
  <si>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89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</si>
  <si>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</si>
  <si>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</si>
  <si>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</si>
  <si>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</si>
  <si>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</si>
  <si>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</si>
  <si>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</si>
  <si>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91</t>
  </si>
  <si>
    <t>168</t>
  </si>
  <si>
    <t>953945351.S</t>
  </si>
  <si>
    <t>Hliníkový rohový ochranný profil s integrovanou mriežkou</t>
  </si>
  <si>
    <t>170</t>
  </si>
  <si>
    <t>93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</si>
  <si>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</si>
  <si>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</si>
  <si>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</si>
  <si>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</si>
  <si>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</si>
  <si>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</si>
  <si>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</si>
  <si>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</si>
  <si>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</si>
  <si>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</si>
  <si>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</si>
  <si>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95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</si>
  <si>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</si>
  <si>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</si>
  <si>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</si>
  <si>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</si>
  <si>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</si>
  <si>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</si>
  <si>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97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</si>
  <si>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</si>
  <si>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</si>
  <si>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</si>
  <si>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</si>
  <si>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</si>
  <si>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</si>
  <si>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</si>
  <si>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</si>
  <si>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</si>
  <si>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</si>
  <si>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</si>
  <si>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</si>
  <si>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101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</si>
  <si>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</si>
  <si>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</si>
  <si>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</si>
  <si>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</si>
  <si>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</si>
  <si>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</si>
  <si>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103</t>
  </si>
  <si>
    <t>711210235.S</t>
  </si>
  <si>
    <t>Zhotovenie izolácie impregnáciou zvislých povrchov keramických obkladov a dlažieb</t>
  </si>
  <si>
    <t>192</t>
  </si>
  <si>
    <t>194</t>
  </si>
  <si>
    <t>105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</si>
  <si>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</si>
  <si>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</si>
  <si>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</si>
  <si>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</si>
  <si>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</si>
  <si>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</si>
  <si>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</si>
  <si>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</si>
  <si>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</si>
  <si>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107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</si>
  <si>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</si>
  <si>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</si>
  <si>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</si>
  <si>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</si>
  <si>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</si>
  <si>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</si>
  <si>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109</t>
  </si>
  <si>
    <t>283230011400.S</t>
  </si>
  <si>
    <t>Krycia PE fólia hr. 0,12 mm,</t>
  </si>
  <si>
    <t>204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</si>
  <si>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</si>
  <si>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</si>
  <si>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</si>
  <si>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111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</si>
  <si>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</si>
  <si>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</si>
  <si>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</si>
  <si>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</si>
  <si>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</si>
  <si>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</si>
  <si>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113</t>
  </si>
  <si>
    <t>545857</t>
  </si>
  <si>
    <t>Tepelné a akustické izolácie podlahy, minerálna izolácia - doska 40x600x1000</t>
  </si>
  <si>
    <t>212</t>
  </si>
  <si>
    <t>713122111.S</t>
  </si>
  <si>
    <t>Montáž tepelnej izolácie podláh polystyrénom, kladeným voľne v jednej vrstve</t>
  </si>
  <si>
    <t>214</t>
  </si>
  <si>
    <t>115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</si>
  <si>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</si>
  <si>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</si>
  <si>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</si>
  <si>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</si>
  <si>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</si>
  <si>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</si>
  <si>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</si>
  <si>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</si>
  <si>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117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</si>
  <si>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</si>
  <si>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</si>
  <si>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</si>
  <si>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</si>
  <si>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</si>
  <si>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</si>
  <si>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</si>
  <si>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119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</si>
  <si>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</si>
  <si>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</si>
  <si>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</si>
  <si>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</si>
  <si>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</si>
  <si>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</si>
  <si>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121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</si>
  <si>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</si>
  <si>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</si>
  <si>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</si>
  <si>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</si>
  <si>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</si>
  <si>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</si>
  <si>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123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</si>
  <si>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</si>
  <si>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</si>
  <si>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</si>
  <si>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</si>
  <si>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</si>
  <si>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</si>
  <si>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</si>
  <si>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125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</si>
  <si>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</si>
  <si>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</si>
  <si>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</si>
  <si>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</si>
  <si>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</si>
  <si>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</si>
  <si>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127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</si>
  <si>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</si>
  <si>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</si>
  <si>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</si>
  <si>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</si>
  <si>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</si>
  <si>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</si>
  <si>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129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</si>
  <si>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</si>
  <si>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</si>
  <si>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</si>
  <si>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</si>
  <si>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</si>
  <si>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</si>
  <si>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131</t>
  </si>
  <si>
    <t>763138213.S</t>
  </si>
  <si>
    <t>Podhľad SDK závesný na jednoúrovňovej oceľovej podkonštrukcií CD+UD, doska protipožiarna impregnovaná DFH2 12.5 mm</t>
  </si>
  <si>
    <t>258</t>
  </si>
  <si>
    <t>763138311.S</t>
  </si>
  <si>
    <t>Podhľad SDK na oceľovú konštrukciu, doska protipožiarna DF 1x12.5, upevnenie na závesoch</t>
  </si>
  <si>
    <t>260</t>
  </si>
  <si>
    <t>133</t>
  </si>
  <si>
    <t>763138315.S</t>
  </si>
  <si>
    <t>Podhľad SDK na krížovy rošt 2x OA100  pre strechu, doska protipožiarna Rigips 4.13.10 PK22  doska 2x 12.5, upevnenie samonosne PO 30 min</t>
  </si>
  <si>
    <t>-377024657</t>
  </si>
  <si>
    <t>763170063</t>
  </si>
  <si>
    <t>RO  Revizny otvor v strojovni VZT  š. 2000 mm po celej výške</t>
  </si>
  <si>
    <t>262</t>
  </si>
  <si>
    <t>135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</si>
  <si>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</si>
  <si>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</si>
  <si>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</si>
  <si>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</si>
  <si>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</si>
  <si>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</si>
  <si>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</si>
  <si>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137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</si>
  <si>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</si>
  <si>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</si>
  <si>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</si>
  <si>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</si>
  <si>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</si>
  <si>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</si>
  <si>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139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</si>
  <si>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</si>
  <si>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</si>
  <si>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</si>
  <si>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</si>
  <si>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</si>
  <si>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</si>
  <si>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141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</si>
  <si>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</si>
  <si>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</si>
  <si>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</si>
  <si>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</si>
  <si>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</si>
  <si>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</si>
  <si>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143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</si>
  <si>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</si>
  <si>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</si>
  <si>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</si>
  <si>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</si>
  <si>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</si>
  <si>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</si>
  <si>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145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</si>
  <si>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</si>
  <si>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</si>
  <si>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</si>
  <si>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</si>
  <si>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</si>
  <si>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</si>
  <si>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147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</si>
  <si>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</si>
  <si>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</si>
  <si>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</si>
  <si>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</si>
  <si>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</si>
  <si>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</si>
  <si>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149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</si>
  <si>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</si>
  <si>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</si>
  <si>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</si>
  <si>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</si>
  <si>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</si>
  <si>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</si>
  <si>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151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</si>
  <si>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</si>
  <si>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</si>
  <si>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</si>
  <si>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</si>
  <si>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</si>
  <si>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</si>
  <si>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153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</si>
  <si>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</si>
  <si>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</si>
  <si>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</si>
  <si>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</si>
  <si>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</si>
  <si>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</si>
  <si>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155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</si>
  <si>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</si>
  <si>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</si>
  <si>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</si>
  <si>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</si>
  <si>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</si>
  <si>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</si>
  <si>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</si>
  <si>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157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</si>
  <si>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</si>
  <si>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</si>
  <si>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</si>
  <si>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</si>
  <si>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</si>
  <si>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</si>
  <si>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159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</si>
  <si>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</si>
  <si>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</si>
  <si>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</si>
  <si>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</si>
  <si>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</si>
  <si>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</si>
  <si>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161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</si>
  <si>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</si>
  <si>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</si>
  <si>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</si>
  <si>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</si>
  <si>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</si>
  <si>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</si>
  <si>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163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</si>
  <si>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</si>
  <si>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</si>
  <si>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</si>
  <si>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</si>
  <si>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</si>
  <si>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</si>
  <si>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165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</si>
  <si>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</si>
  <si>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</si>
  <si>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</si>
  <si>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</si>
  <si>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</si>
  <si>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</si>
  <si>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167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</si>
  <si>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</si>
  <si>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</si>
  <si>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</si>
  <si>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</si>
  <si>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</si>
  <si>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</si>
  <si>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169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</si>
  <si>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</si>
  <si>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</si>
  <si>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</si>
  <si>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</si>
  <si>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</si>
  <si>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</si>
  <si>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171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</si>
  <si>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</si>
  <si>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</si>
  <si>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</si>
  <si>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</si>
  <si>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</si>
  <si>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</si>
  <si>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173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</si>
  <si>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</si>
  <si>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</si>
  <si>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</si>
  <si>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</si>
  <si>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</si>
  <si>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</si>
  <si>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175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</si>
  <si>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</si>
  <si>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</si>
  <si>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</si>
  <si>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</si>
  <si>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</si>
  <si>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</si>
  <si>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177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</si>
  <si>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</si>
  <si>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</si>
  <si>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</si>
  <si>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</si>
  <si>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</si>
  <si>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</si>
  <si>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179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</si>
  <si>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</si>
  <si>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</si>
  <si>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</si>
  <si>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</si>
  <si>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</si>
  <si>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</si>
  <si>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181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</si>
  <si>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</si>
  <si>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</si>
  <si>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</si>
  <si>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</si>
  <si>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</si>
  <si>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</si>
  <si>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183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</si>
  <si>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</si>
  <si>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</si>
  <si>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</si>
  <si>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</si>
  <si>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</si>
  <si>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</si>
  <si>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185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</si>
  <si>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</si>
  <si>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</si>
  <si>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</si>
  <si>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</si>
  <si>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</si>
  <si>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</si>
  <si>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187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</si>
  <si>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</si>
  <si>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</si>
  <si>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</si>
  <si>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</si>
  <si>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</si>
  <si>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</si>
  <si>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189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</si>
  <si>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</si>
  <si>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</si>
  <si>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</si>
  <si>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</si>
  <si>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</si>
  <si>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</si>
  <si>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191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</si>
  <si>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</si>
  <si>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</si>
  <si>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</si>
  <si>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</si>
  <si>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</si>
  <si>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</si>
  <si>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193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</si>
  <si>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</si>
  <si>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</si>
  <si>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</si>
  <si>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</si>
  <si>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</si>
  <si>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</si>
  <si>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195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</si>
  <si>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</si>
  <si>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</si>
  <si>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</si>
  <si>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</si>
  <si>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</si>
  <si>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</si>
  <si>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197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</si>
  <si>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</si>
  <si>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</si>
  <si>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</si>
  <si>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</si>
  <si>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</si>
  <si>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</si>
  <si>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199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</si>
  <si>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</si>
  <si>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</si>
  <si>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</si>
  <si>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</si>
  <si>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</si>
  <si>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</si>
  <si>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201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</si>
  <si>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</si>
  <si>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</si>
  <si>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</si>
  <si>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</si>
  <si>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</si>
  <si>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</si>
  <si>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203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</si>
  <si>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</si>
  <si>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</si>
  <si>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</si>
  <si>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</si>
  <si>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</si>
  <si>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</si>
  <si>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</si>
  <si>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205</t>
  </si>
  <si>
    <t>767162230.S</t>
  </si>
  <si>
    <t>Montáž zábradlia rovného z profilovej ocele na oceľovú konštrukciu, s hmotnosťou 1m nad 30 do 45 kg</t>
  </si>
  <si>
    <t>-230173160</t>
  </si>
  <si>
    <t>553520003000.S</t>
  </si>
  <si>
    <t>Zábradlie rámp  vertikálna výplň rebrovanie,  kotvenie bočné, vhodné do interiéru aj exteriéru</t>
  </si>
  <si>
    <t>-1721608361</t>
  </si>
  <si>
    <t>207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</si>
  <si>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</si>
  <si>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</si>
  <si>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</si>
  <si>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</si>
  <si>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</si>
  <si>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</si>
  <si>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209</t>
  </si>
  <si>
    <t>136110001400.S</t>
  </si>
  <si>
    <t xml:space="preserve">Z3 Zábradlie galérie a točitého schodiska  </t>
  </si>
  <si>
    <t>354</t>
  </si>
  <si>
    <t>136110001500.S</t>
  </si>
  <si>
    <t xml:space="preserve">Z2 Zábradlie plošiny kameramana </t>
  </si>
  <si>
    <t>356</t>
  </si>
  <si>
    <t>211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</si>
  <si>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</si>
  <si>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</si>
  <si>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</si>
  <si>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</si>
  <si>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</si>
  <si>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</si>
  <si>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213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</si>
  <si>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</si>
  <si>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</si>
  <si>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</si>
  <si>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</si>
  <si>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</si>
  <si>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</si>
  <si>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215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</si>
  <si>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</si>
  <si>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</si>
  <si>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</si>
  <si>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</si>
  <si>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</si>
  <si>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</si>
  <si>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217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</si>
  <si>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</si>
  <si>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</si>
  <si>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</si>
  <si>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</si>
  <si>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</si>
  <si>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</si>
  <si>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219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</si>
  <si>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</si>
  <si>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</si>
  <si>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</si>
  <si>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</si>
  <si>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</si>
  <si>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</si>
  <si>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221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</si>
  <si>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</si>
  <si>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</si>
  <si>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</si>
  <si>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</si>
  <si>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</si>
  <si>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</si>
  <si>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223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</si>
  <si>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</si>
  <si>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</si>
  <si>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</si>
  <si>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</si>
  <si>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</si>
  <si>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</si>
  <si>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225</t>
  </si>
  <si>
    <t>136110026400.S</t>
  </si>
  <si>
    <t>Plech oceľový hrubý 8x1500x3000 mm, ozn. 11 373.0, podľa EN S235JRG1</t>
  </si>
  <si>
    <t>-1954656402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</si>
  <si>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</si>
  <si>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</si>
  <si>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</si>
  <si>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</si>
  <si>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</si>
  <si>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227</t>
  </si>
  <si>
    <t>771576119.S</t>
  </si>
  <si>
    <t>Montáž podláh z dlaždíc keramických do tmelu flexibilného mrazuvzdorného v obmedzenom priestore</t>
  </si>
  <si>
    <t>388</t>
  </si>
  <si>
    <t>228</t>
  </si>
  <si>
    <t>597740001700</t>
  </si>
  <si>
    <t>Dlaždice keramické</t>
  </si>
  <si>
    <t>390</t>
  </si>
  <si>
    <t>229</t>
  </si>
  <si>
    <t>998771102.S</t>
  </si>
  <si>
    <t>Presun hmôt pre podlahy z dlaždíc v objektoch výšky nad 6 do 12 m</t>
  </si>
  <si>
    <t>392</t>
  </si>
  <si>
    <t>773</t>
  </si>
  <si>
    <t>Podlahy z liateho teraca</t>
  </si>
  <si>
    <t>230</t>
  </si>
  <si>
    <t>773512010.S</t>
  </si>
  <si>
    <t>Podlahy z prírodného terazza - obruby šírky do 100 mm</t>
  </si>
  <si>
    <t>394</t>
  </si>
  <si>
    <t>231</t>
  </si>
  <si>
    <t>773512020.S</t>
  </si>
  <si>
    <t>Podlahy z prírodného terazza - obruby šírky nad 100 do 200 mm</t>
  </si>
  <si>
    <t>396</t>
  </si>
  <si>
    <t>232</t>
  </si>
  <si>
    <t>773521260.S</t>
  </si>
  <si>
    <t>Podlahy z farebného terazza - jednoduché hr. 20 mm</t>
  </si>
  <si>
    <t>398</t>
  </si>
  <si>
    <t>Podlahy vlysové a parketové</t>
  </si>
  <si>
    <t>233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</si>
  <si>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</si>
  <si>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</si>
  <si>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</si>
  <si>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234</t>
  </si>
  <si>
    <t>775591910.S</t>
  </si>
  <si>
    <t>Ostatné opravy na nášľapnej ploche brúsenie podláh strojné</t>
  </si>
  <si>
    <t>408</t>
  </si>
  <si>
    <t>235</t>
  </si>
  <si>
    <t>998775102.S</t>
  </si>
  <si>
    <t>Presun hmôt pre podlahy vlysové a parketové v objektoch výšky nad 6 do 12 m</t>
  </si>
  <si>
    <t>410</t>
  </si>
  <si>
    <t>Podlahy povlakové</t>
  </si>
  <si>
    <t>236</t>
  </si>
  <si>
    <t>250020001.S</t>
  </si>
  <si>
    <t>Čistenie oceľovou kefou pred povrchovou úpravou (pred nalepenim PVC)</t>
  </si>
  <si>
    <t>-234062896</t>
  </si>
  <si>
    <t>237</t>
  </si>
  <si>
    <t>776541100.S</t>
  </si>
  <si>
    <t xml:space="preserve">Lepenie povlakových podláh PVC heterogénnych v pásoch s vytiahnutím </t>
  </si>
  <si>
    <t>412</t>
  </si>
  <si>
    <t>238</t>
  </si>
  <si>
    <t>284110000100</t>
  </si>
  <si>
    <t>Podlaha PVC heterogénna A, hrúbka 2 mm, trieda záťaže 34/43,</t>
  </si>
  <si>
    <t>414</t>
  </si>
  <si>
    <t>239</t>
  </si>
  <si>
    <t>247440001300.S</t>
  </si>
  <si>
    <t>Lepidlo DEN BRAVEN HYBRI FLOOR L8400 elasticke na podlahy pre PVC a kaučukové podlahoviny</t>
  </si>
  <si>
    <t>-1420174457</t>
  </si>
  <si>
    <t>776990110.S</t>
  </si>
  <si>
    <t>Penetrovanie podkladu pred kladením povlakových podláh</t>
  </si>
  <si>
    <t>-1879763153</t>
  </si>
  <si>
    <t>241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</si>
  <si>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</si>
  <si>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</si>
  <si>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</si>
  <si>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</si>
  <si>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</si>
  <si>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</si>
  <si>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</si>
  <si>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</si>
  <si>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243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</si>
  <si>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</si>
  <si>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</si>
  <si>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</si>
  <si>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</si>
  <si>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</si>
  <si>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</si>
  <si>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245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</si>
  <si>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</si>
  <si>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</si>
  <si>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</si>
  <si>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</si>
  <si>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</si>
  <si>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</si>
  <si>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</si>
  <si>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</si>
  <si>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247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</si>
  <si>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</si>
  <si>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</si>
  <si>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</si>
  <si>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</si>
  <si>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</si>
  <si>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</si>
  <si>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249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</si>
  <si>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</si>
  <si>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</si>
  <si>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</si>
  <si>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</si>
  <si>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</si>
  <si>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</si>
  <si>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</si>
  <si>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</si>
  <si>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251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</si>
  <si>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</si>
  <si>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</si>
  <si>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</si>
  <si>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</si>
  <si>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</si>
  <si>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</si>
  <si>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</si>
  <si>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</si>
  <si>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</si>
  <si>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253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</si>
  <si>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</si>
  <si>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</si>
  <si>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</si>
  <si>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</si>
  <si>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</si>
  <si>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</si>
  <si>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255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</si>
  <si>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</si>
  <si>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</si>
  <si>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</si>
  <si>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</si>
  <si>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</si>
  <si>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</si>
  <si>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257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</si>
  <si>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</si>
  <si>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</si>
  <si>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</si>
  <si>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</si>
  <si>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</si>
  <si>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</si>
  <si>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</si>
  <si>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</si>
  <si>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</si>
  <si>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</si>
  <si>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</si>
  <si>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D3 - PRÁCE A DODÁVKY M</t>
  </si>
  <si>
    <t xml:space="preserve">    272 - Vedenia rúrové vonkajšie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</si>
  <si>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</si>
  <si>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</si>
  <si>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</si>
  <si>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</si>
  <si>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</si>
  <si>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</si>
  <si>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</si>
  <si>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</si>
  <si>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</si>
  <si>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</si>
  <si>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</si>
  <si>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</si>
  <si>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</si>
  <si>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</si>
  <si>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</si>
  <si>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</si>
  <si>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</si>
  <si>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</si>
  <si>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</si>
  <si>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</si>
  <si>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</si>
  <si>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</si>
  <si>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</si>
  <si>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</si>
  <si>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</si>
  <si>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</si>
  <si>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</si>
  <si>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</si>
  <si>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</si>
  <si>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</si>
  <si>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</si>
  <si>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</si>
  <si>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</si>
  <si>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</si>
  <si>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</si>
  <si>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</si>
  <si>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</si>
  <si>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</si>
  <si>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</si>
  <si>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</si>
  <si>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</si>
  <si>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</si>
  <si>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</si>
  <si>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</si>
  <si>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</si>
  <si>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</si>
  <si>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</si>
  <si>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</si>
  <si>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</si>
  <si>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</si>
  <si>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</si>
  <si>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</si>
  <si>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</si>
  <si>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</si>
  <si>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</si>
  <si>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</si>
  <si>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</si>
  <si>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</si>
  <si>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</si>
  <si>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</si>
  <si>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</si>
  <si>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</si>
  <si>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</si>
  <si>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</si>
  <si>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</si>
  <si>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</si>
  <si>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</si>
  <si>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</si>
  <si>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</si>
  <si>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</si>
  <si>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</si>
  <si>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</si>
  <si>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</si>
  <si>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</si>
  <si>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</si>
  <si>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</si>
  <si>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</si>
  <si>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</si>
  <si>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</si>
  <si>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</si>
  <si>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</si>
  <si>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</si>
  <si>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</si>
  <si>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</si>
  <si>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</si>
  <si>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</si>
  <si>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</si>
  <si>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</si>
  <si>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</si>
  <si>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</si>
  <si>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</si>
  <si>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</si>
  <si>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</si>
  <si>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</si>
  <si>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TEGRA 600 - Dno šachtové 600/200x0°</t>
  </si>
  <si>
    <t>77706684</t>
  </si>
  <si>
    <t>2865A2332</t>
  </si>
  <si>
    <t>TEGRA 600 - Dno šachtové 600/200-T</t>
  </si>
  <si>
    <t>1212433604</t>
  </si>
  <si>
    <t>2865A2405</t>
  </si>
  <si>
    <t>TEGRA 600 - rúra šachtová vlnovcová ID600x6000</t>
  </si>
  <si>
    <t>-1914350980</t>
  </si>
  <si>
    <t>2865A2451</t>
  </si>
  <si>
    <t>TEGRA 600 - tesnenie šacht. rúry 600</t>
  </si>
  <si>
    <t>-634299264</t>
  </si>
  <si>
    <t>2865A2472</t>
  </si>
  <si>
    <t>TEGRA 600 - 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</si>
  <si>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</si>
  <si>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</si>
  <si>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</si>
  <si>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</si>
  <si>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</si>
  <si>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TEGRA 1000 - poklop liatinový D600 WAVIN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</si>
  <si>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</si>
  <si>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</si>
  <si>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</si>
  <si>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</si>
  <si>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</si>
  <si>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</si>
  <si>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</si>
  <si>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</si>
  <si>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</si>
  <si>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</si>
  <si>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</si>
  <si>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</si>
  <si>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</si>
  <si>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</si>
  <si>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</si>
  <si>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</si>
  <si>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</si>
  <si>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</si>
  <si>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</si>
  <si>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</si>
  <si>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</si>
  <si>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</si>
  <si>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</si>
  <si>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</si>
  <si>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</si>
  <si>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</si>
  <si>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</si>
  <si>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</si>
  <si>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</si>
  <si>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</si>
  <si>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</si>
  <si>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</si>
  <si>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</si>
  <si>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</si>
  <si>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</si>
  <si>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</si>
  <si>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</si>
  <si>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</si>
  <si>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</si>
  <si>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</si>
  <si>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</si>
  <si>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</si>
  <si>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</si>
  <si>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</si>
  <si>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</si>
  <si>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</si>
  <si>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</si>
  <si>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</si>
  <si>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</si>
  <si>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</si>
  <si>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</si>
  <si>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</si>
  <si>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</si>
  <si>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</si>
  <si>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</si>
  <si>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</si>
  <si>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TUBOLIT DG 22x13mm</t>
  </si>
  <si>
    <t>453178021</t>
  </si>
  <si>
    <t>28377T5700c</t>
  </si>
  <si>
    <t>Izolácia potrubia TUBOLIT DG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</si>
  <si>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</si>
  <si>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</si>
  <si>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</si>
  <si>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</si>
  <si>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</si>
  <si>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TUBOLIT DG 28x13mm</t>
  </si>
  <si>
    <t>-442570585</t>
  </si>
  <si>
    <t>28377T5701c</t>
  </si>
  <si>
    <t>Izolácia potrubia TUBOLIT DG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</si>
  <si>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</si>
  <si>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</si>
  <si>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</si>
  <si>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</si>
  <si>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</si>
  <si>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TUBOLIT DG 35x13mm</t>
  </si>
  <si>
    <t>1916153477</t>
  </si>
  <si>
    <t>28377T5702c</t>
  </si>
  <si>
    <t>Izolácia potrubia TUBOLIT DG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</si>
  <si>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</si>
  <si>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</si>
  <si>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</si>
  <si>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</si>
  <si>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</si>
  <si>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TUBOLIT DG 42x13mm</t>
  </si>
  <si>
    <t>-71180578</t>
  </si>
  <si>
    <t>28377T5703e</t>
  </si>
  <si>
    <t>Izolácia potrubia TUBOLIT DG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</si>
  <si>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</si>
  <si>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</si>
  <si>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</si>
  <si>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</si>
  <si>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</si>
  <si>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TUBOLIT DG 48x13mm</t>
  </si>
  <si>
    <t>-1937839457</t>
  </si>
  <si>
    <t>28377T5704c</t>
  </si>
  <si>
    <t>Izolácia potrubia TUBOLIT DG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</si>
  <si>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</si>
  <si>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</si>
  <si>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</si>
  <si>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</si>
  <si>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</si>
  <si>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TUBOLIT DG 60x20mm-1.vrstva</t>
  </si>
  <si>
    <t>-693135072</t>
  </si>
  <si>
    <t>28377T5706b</t>
  </si>
  <si>
    <t>Izolácia potrubia TUBOLIT DG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</si>
  <si>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</si>
  <si>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</si>
  <si>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</si>
  <si>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</si>
  <si>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</si>
  <si>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TUBOLIT DG 89x13mm</t>
  </si>
  <si>
    <t>-1657086648</t>
  </si>
  <si>
    <t>28377T5708d</t>
  </si>
  <si>
    <t>Izolácia potrubia TUBOLIT DG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</si>
  <si>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</si>
  <si>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</si>
  <si>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</si>
  <si>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</si>
  <si>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</si>
  <si>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TUBOLIT DG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</si>
  <si>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</si>
  <si>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</si>
  <si>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</si>
  <si>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</si>
  <si>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</si>
  <si>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</si>
  <si>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</si>
  <si>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</si>
  <si>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</si>
  <si>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</si>
  <si>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</si>
  <si>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</si>
  <si>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</si>
  <si>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AWADOCK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</si>
  <si>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</si>
  <si>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</si>
  <si>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</si>
  <si>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</si>
  <si>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</si>
  <si>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</si>
  <si>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</si>
  <si>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</si>
  <si>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</si>
  <si>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</si>
  <si>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</si>
  <si>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</si>
  <si>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</si>
  <si>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</si>
  <si>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</si>
  <si>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</si>
  <si>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</si>
  <si>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</si>
  <si>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</si>
  <si>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</si>
  <si>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</si>
  <si>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</si>
  <si>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</si>
  <si>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PP,Wavin Sitech+,pripojovacie zvuk tlmiace viacvrstvové DN 50,vrátane 2xČK</t>
  </si>
  <si>
    <t>1134340757</t>
  </si>
  <si>
    <t>721175104</t>
  </si>
  <si>
    <t>Potrubie kanalizačné z PP,Wavin Sitech+,pripojovacie zvuk tlmiace viacvrstvové DN 75</t>
  </si>
  <si>
    <t>-99210528</t>
  </si>
  <si>
    <t>721175105</t>
  </si>
  <si>
    <t>Potrubie kanalizačné z PP,Wavin Sitech+,pripojovacie zvuk tlmiace viacvrstvové DN 110</t>
  </si>
  <si>
    <t>496991776</t>
  </si>
  <si>
    <t>721175111</t>
  </si>
  <si>
    <t>Potrubie kanalizačné z PP,Wavin Sitech+,zvislé zvuk tlmiace viacvrstvové DN 75</t>
  </si>
  <si>
    <t>-507849504</t>
  </si>
  <si>
    <t>721175112</t>
  </si>
  <si>
    <t>Potrubie kanalizačné z PP,Wavin Sitech+,zvislé zvuk tlmiace viacvrstvové DN 110,vrátane 15xČK</t>
  </si>
  <si>
    <t>2143128752</t>
  </si>
  <si>
    <t>721175121</t>
  </si>
  <si>
    <t>Potrubie kanalizačné z PP,Wavin Sitech+, ležaté zvuk tlmiace viacvrstvové DN 75</t>
  </si>
  <si>
    <t>-1898229961</t>
  </si>
  <si>
    <t>721175122</t>
  </si>
  <si>
    <t>Potrubie kanalizačné z PP,Wavin Sitech+,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</si>
  <si>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</si>
  <si>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</si>
  <si>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</si>
  <si>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</si>
  <si>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</si>
  <si>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</si>
  <si>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</si>
  <si>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</si>
  <si>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"PRIMUS"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</si>
  <si>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</si>
  <si>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</si>
  <si>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</si>
  <si>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</si>
  <si>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</si>
  <si>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</si>
  <si>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</si>
  <si>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</si>
  <si>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</si>
  <si>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</si>
  <si>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</si>
  <si>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</si>
  <si>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</si>
  <si>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</si>
  <si>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</si>
  <si>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</si>
  <si>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</si>
  <si>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</si>
  <si>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</si>
  <si>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</si>
  <si>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</si>
  <si>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</si>
  <si>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</si>
  <si>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</si>
  <si>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</si>
  <si>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</si>
  <si>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</si>
  <si>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</si>
  <si>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</si>
  <si>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</si>
  <si>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</si>
  <si>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</si>
  <si>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</si>
  <si>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</si>
  <si>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</si>
  <si>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</si>
  <si>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</si>
  <si>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</si>
  <si>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</si>
  <si>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</si>
  <si>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</si>
  <si>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</si>
  <si>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</si>
  <si>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</si>
  <si>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</si>
  <si>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</si>
  <si>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</si>
  <si>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</si>
  <si>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IVAR.INOX-IVINT, D 18x1,0mm-SV,TV,C</t>
  </si>
  <si>
    <t>892761034</t>
  </si>
  <si>
    <t>722107122</t>
  </si>
  <si>
    <t>Potrubie z nerezovej ocele , IVAR.INOX-IVINT, D 22x1,2mm-SV,TV,C</t>
  </si>
  <si>
    <t>-1872632614</t>
  </si>
  <si>
    <t>722107128</t>
  </si>
  <si>
    <t>Potrubie z nerezovej ocele , IVAR.INOX-IVINT, D 28x1,2mm-SV,TV,C</t>
  </si>
  <si>
    <t>1268883406</t>
  </si>
  <si>
    <t>722107130v</t>
  </si>
  <si>
    <t>Potrubie z nerezovej ocele , IVAR.INOX-IVINT, D 35x1,5mm-SV,TV</t>
  </si>
  <si>
    <t>1351615107</t>
  </si>
  <si>
    <t>722107142</t>
  </si>
  <si>
    <t>Potrubie z nerezovej ocele , IVAR.INOX-IVINT, D 42x1,5mm-SV,TV</t>
  </si>
  <si>
    <t>-1388773745</t>
  </si>
  <si>
    <t>722107154</t>
  </si>
  <si>
    <t>Potrubie z nerezovej ocele , IVAR.INOX-IVINT, D 54x1,5mm-SV,TV</t>
  </si>
  <si>
    <t>369347065</t>
  </si>
  <si>
    <t>722107160v</t>
  </si>
  <si>
    <t>Potrubie z nerezovej ocele , IVAR.INOX-IVINT, D 89x2mm-SV</t>
  </si>
  <si>
    <t>1587932684</t>
  </si>
  <si>
    <t>722107328</t>
  </si>
  <si>
    <t>Potrubie z uhlíkovej ocele pozinkované, IVAR.C-Steel IVCCT,D 28x1,5mm-H</t>
  </si>
  <si>
    <t>1776471389</t>
  </si>
  <si>
    <t>722107354</t>
  </si>
  <si>
    <t>Potrubie z uhlíkovej ocele pozinkované, IVAR.C-Steel IVCCT,D 54x1,5mm-H</t>
  </si>
  <si>
    <t>1211599855</t>
  </si>
  <si>
    <t>722107360v</t>
  </si>
  <si>
    <t>Potrubie z uhlíkovej ocele pozinkované, IVAR.C-Steel IVCCT,D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</si>
  <si>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</si>
  <si>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</si>
  <si>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</si>
  <si>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</si>
  <si>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</si>
  <si>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</si>
  <si>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</si>
  <si>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</si>
  <si>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</si>
  <si>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</si>
  <si>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</si>
  <si>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</si>
  <si>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</si>
  <si>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</si>
  <si>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</si>
  <si>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</si>
  <si>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</si>
  <si>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 IVAR Alpex-Duo XS DN15-SV,TV</t>
  </si>
  <si>
    <t>530563819</t>
  </si>
  <si>
    <t>722173104</t>
  </si>
  <si>
    <t>Potrubie vodovodné plasthliníkové IVAR Alpex-Duo XS DN20-SV,TV</t>
  </si>
  <si>
    <t>1728199392</t>
  </si>
  <si>
    <t>722173105</t>
  </si>
  <si>
    <t>Potrubie vodovodné plasthliníkové IVAR Alpex-Duo XS DN25-SV,TV</t>
  </si>
  <si>
    <t>1446714856</t>
  </si>
  <si>
    <t>722173106</t>
  </si>
  <si>
    <t>Potrubie vodovodné plasthliníkové IVAR Alpex-Duo XS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</si>
  <si>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</si>
  <si>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</si>
  <si>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</si>
  <si>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</si>
  <si>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</si>
  <si>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</si>
  <si>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</si>
  <si>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</si>
  <si>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</si>
  <si>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</si>
  <si>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</si>
  <si>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</si>
  <si>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</si>
  <si>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</si>
  <si>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</si>
  <si>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</si>
  <si>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</si>
  <si>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</si>
  <si>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</si>
  <si>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</si>
  <si>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PERFECTA,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</si>
  <si>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</si>
  <si>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</si>
  <si>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</si>
  <si>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</si>
  <si>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</si>
  <si>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</si>
  <si>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</si>
  <si>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</si>
  <si>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 PERFECTA,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</si>
  <si>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</si>
  <si>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</si>
  <si>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</si>
  <si>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</si>
  <si>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</si>
  <si>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PERFECTA, FF páčka 1"</t>
  </si>
  <si>
    <t>1361707665</t>
  </si>
  <si>
    <t>722239104</t>
  </si>
  <si>
    <t>Montáž vodov. armatúr s 2 závitmi G 5/4</t>
  </si>
  <si>
    <t>576439185</t>
  </si>
  <si>
    <t>4223K0104</t>
  </si>
  <si>
    <t>Uzáver guľový voda PERFECTA,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</si>
  <si>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</si>
  <si>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</si>
  <si>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</si>
  <si>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</si>
  <si>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</si>
  <si>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PERFECTA, FF páčka 2"</t>
  </si>
  <si>
    <t>341348032</t>
  </si>
  <si>
    <t>722239108</t>
  </si>
  <si>
    <t>Montáž vodov. armatúr s 2 závitmi G 3</t>
  </si>
  <si>
    <t>455533323</t>
  </si>
  <si>
    <t>4223K0109</t>
  </si>
  <si>
    <t>Uzáver guľový voda PERFECTA,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</si>
  <si>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</si>
  <si>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</si>
  <si>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</si>
  <si>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</si>
  <si>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</si>
  <si>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</si>
  <si>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</si>
  <si>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</si>
  <si>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</si>
  <si>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</si>
  <si>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</si>
  <si>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</si>
  <si>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</si>
  <si>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</si>
  <si>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</si>
  <si>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</si>
  <si>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</si>
  <si>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</si>
  <si>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</si>
  <si>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</si>
  <si>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</si>
  <si>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</si>
  <si>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</si>
  <si>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</si>
  <si>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</si>
  <si>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</si>
  <si>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</si>
  <si>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</si>
  <si>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</si>
  <si>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</si>
  <si>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</si>
  <si>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</si>
  <si>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</si>
  <si>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</si>
  <si>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</si>
  <si>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</si>
  <si>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</si>
  <si>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</si>
  <si>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</si>
  <si>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</si>
  <si>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JIKA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</si>
  <si>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</si>
  <si>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</si>
  <si>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</si>
  <si>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</si>
  <si>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</si>
  <si>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</si>
  <si>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</si>
  <si>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</si>
  <si>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</si>
  <si>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</si>
  <si>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</si>
  <si>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Urinál s odsávacím sifónom</t>
  </si>
  <si>
    <t>-229069809</t>
  </si>
  <si>
    <t>6425C9011</t>
  </si>
  <si>
    <t>Stena urinálová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</si>
  <si>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</si>
  <si>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</si>
  <si>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</si>
  <si>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</si>
  <si>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</si>
  <si>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</si>
  <si>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</si>
  <si>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</si>
  <si>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</si>
  <si>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</si>
  <si>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</si>
  <si>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</si>
  <si>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</si>
  <si>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</si>
  <si>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</si>
  <si>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</si>
  <si>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</si>
  <si>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</si>
  <si>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</si>
  <si>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</si>
  <si>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</si>
  <si>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</si>
  <si>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</si>
  <si>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</si>
  <si>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</si>
  <si>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</si>
  <si>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</si>
  <si>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</si>
  <si>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</si>
  <si>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</si>
  <si>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</si>
  <si>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</si>
  <si>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</si>
  <si>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</si>
  <si>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</si>
  <si>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</si>
  <si>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</si>
  <si>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</si>
  <si>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</si>
  <si>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</si>
  <si>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</si>
  <si>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</si>
  <si>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</si>
  <si>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</si>
  <si>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</si>
  <si>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</si>
  <si>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</si>
  <si>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</si>
  <si>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</si>
  <si>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</si>
  <si>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</si>
  <si>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</si>
  <si>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</si>
  <si>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</si>
  <si>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</si>
  <si>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</si>
  <si>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</si>
  <si>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</si>
  <si>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</si>
  <si>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</si>
  <si>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</si>
  <si>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</si>
  <si>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</si>
  <si>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</si>
  <si>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</si>
  <si>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</si>
  <si>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</si>
  <si>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</si>
  <si>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</si>
  <si>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</si>
  <si>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</si>
  <si>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</si>
  <si>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</si>
  <si>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</si>
  <si>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</si>
  <si>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</si>
  <si>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</si>
  <si>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</si>
  <si>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</si>
  <si>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</si>
  <si>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</si>
  <si>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</si>
  <si>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</si>
  <si>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</si>
  <si>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</si>
  <si>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</si>
  <si>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</si>
  <si>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</si>
  <si>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</si>
  <si>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</si>
  <si>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</si>
  <si>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</si>
  <si>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</si>
  <si>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</si>
  <si>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</si>
  <si>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</si>
  <si>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</si>
  <si>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</si>
  <si>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</si>
  <si>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</si>
  <si>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03 - SO 01.1b Športova hala - zdravotechnika časť 2 - kanalizácia pre Odovzdávaciu stanicu tepla</t>
  </si>
  <si>
    <t>HSV -  Práce a dodávky HSV</t>
  </si>
  <si>
    <t xml:space="preserve">    6 -  Úpravy povrchov, podlahy, osadenie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</si>
  <si>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</si>
  <si>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</si>
  <si>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</si>
  <si>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</si>
  <si>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</si>
  <si>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</si>
  <si>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</si>
  <si>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</si>
  <si>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</si>
  <si>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</si>
  <si>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</si>
  <si>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</si>
  <si>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</si>
  <si>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</si>
  <si>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</si>
  <si>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</si>
  <si>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</si>
  <si>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</si>
  <si>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</si>
  <si>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</si>
  <si>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</si>
  <si>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</si>
  <si>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</si>
  <si>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</si>
  <si>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</si>
  <si>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</si>
  <si>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</si>
  <si>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 xml:space="preserve"> Úpravy povrchov, podlahy, osadenie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</si>
  <si>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</si>
  <si>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</si>
  <si>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</si>
  <si>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</si>
  <si>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</si>
  <si>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</si>
  <si>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</si>
  <si>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</si>
  <si>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</si>
  <si>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</si>
  <si>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</si>
  <si>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</si>
  <si>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</si>
  <si>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</si>
  <si>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</si>
  <si>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</si>
  <si>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</si>
  <si>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</si>
  <si>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</si>
  <si>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</si>
  <si>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</si>
  <si>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</si>
  <si>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</si>
  <si>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</si>
  <si>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</si>
  <si>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</si>
  <si>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</si>
  <si>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</si>
  <si>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</si>
  <si>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</si>
  <si>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</si>
  <si>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</si>
  <si>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</si>
  <si>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</si>
  <si>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</si>
  <si>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</si>
  <si>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</si>
  <si>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</si>
  <si>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</si>
  <si>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</si>
  <si>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</si>
  <si>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</si>
  <si>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</si>
  <si>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</si>
  <si>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</si>
  <si>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</si>
  <si>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</si>
  <si>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</si>
  <si>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</si>
  <si>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</si>
  <si>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</si>
  <si>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</si>
  <si>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</si>
  <si>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</si>
  <si>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</si>
  <si>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</si>
  <si>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</si>
  <si>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</si>
  <si>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</si>
  <si>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</si>
  <si>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</si>
  <si>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</si>
  <si>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</si>
  <si>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</si>
  <si>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</si>
  <si>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</si>
  <si>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</si>
  <si>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</si>
  <si>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</si>
  <si>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</si>
  <si>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</si>
  <si>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</si>
  <si>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</si>
  <si>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</si>
  <si>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</si>
  <si>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</si>
  <si>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</si>
  <si>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</si>
  <si>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</si>
  <si>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</si>
  <si>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</si>
  <si>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</si>
  <si>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</si>
  <si>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</si>
  <si>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</si>
  <si>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</si>
  <si>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</si>
  <si>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</si>
  <si>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</si>
  <si>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</si>
  <si>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</si>
  <si>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</si>
  <si>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</si>
  <si>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</si>
  <si>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</si>
  <si>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</si>
  <si>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</si>
  <si>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</si>
  <si>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</si>
  <si>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</si>
  <si>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</si>
  <si>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</si>
  <si>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</si>
  <si>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</si>
  <si>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</si>
  <si>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</si>
  <si>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</si>
  <si>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</si>
  <si>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</si>
  <si>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</si>
  <si>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</si>
  <si>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</si>
  <si>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</si>
  <si>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</si>
  <si>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</si>
  <si>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</si>
  <si>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</si>
  <si>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</si>
  <si>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</si>
  <si>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</si>
  <si>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</si>
  <si>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</si>
  <si>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</si>
  <si>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</si>
  <si>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</si>
  <si>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</si>
  <si>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</si>
  <si>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</si>
  <si>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</si>
  <si>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</si>
  <si>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</si>
  <si>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</si>
  <si>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</si>
  <si>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</si>
  <si>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</si>
  <si>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</si>
  <si>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</si>
  <si>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</si>
  <si>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</si>
  <si>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</si>
  <si>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</si>
  <si>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</si>
  <si>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</si>
  <si>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</si>
  <si>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</si>
  <si>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</si>
  <si>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</si>
  <si>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</si>
  <si>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</si>
  <si>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</si>
  <si>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</si>
  <si>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</si>
  <si>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</si>
  <si>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</si>
  <si>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</si>
  <si>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</si>
  <si>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</si>
  <si>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</si>
  <si>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</si>
  <si>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</si>
  <si>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</si>
  <si>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</si>
  <si>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</si>
  <si>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</si>
  <si>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</si>
  <si>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</si>
  <si>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</si>
  <si>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</si>
  <si>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</si>
  <si>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</si>
  <si>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</si>
  <si>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</si>
  <si>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</si>
  <si>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</si>
  <si>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</si>
  <si>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</si>
  <si>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</si>
  <si>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</si>
  <si>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</si>
  <si>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</si>
  <si>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</si>
  <si>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</si>
  <si>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</si>
  <si>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</si>
  <si>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</si>
  <si>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</si>
  <si>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</si>
  <si>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</si>
  <si>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</si>
  <si>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</si>
  <si>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</si>
  <si>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</si>
  <si>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</si>
  <si>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</si>
  <si>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</si>
  <si>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</si>
  <si>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</si>
  <si>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</si>
  <si>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</si>
  <si>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</si>
  <si>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</si>
  <si>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</si>
  <si>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</si>
  <si>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</si>
  <si>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</si>
  <si>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</si>
  <si>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</si>
  <si>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</si>
  <si>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</si>
  <si>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</si>
  <si>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</si>
  <si>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</si>
  <si>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</si>
  <si>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</si>
  <si>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</si>
  <si>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</si>
  <si>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</si>
  <si>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</si>
  <si>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</si>
  <si>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</si>
  <si>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</si>
  <si>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</si>
  <si>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</si>
  <si>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</si>
  <si>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</si>
  <si>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</si>
  <si>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</si>
  <si>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</si>
  <si>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</si>
  <si>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</si>
  <si>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</si>
  <si>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</si>
  <si>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</si>
  <si>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</si>
  <si>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</si>
  <si>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</si>
  <si>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</si>
  <si>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</si>
  <si>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</si>
  <si>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</si>
  <si>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</si>
  <si>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</si>
  <si>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</si>
  <si>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</si>
  <si>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</si>
  <si>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</si>
  <si>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</si>
  <si>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</si>
  <si>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</si>
  <si>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</si>
  <si>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</si>
  <si>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</si>
  <si>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</si>
  <si>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</si>
  <si>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</si>
  <si>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</si>
  <si>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</si>
  <si>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</si>
  <si>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</si>
  <si>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</si>
  <si>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</si>
  <si>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</si>
  <si>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</si>
  <si>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</si>
  <si>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</si>
  <si>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</si>
  <si>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</si>
  <si>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</si>
  <si>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</si>
  <si>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</si>
  <si>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</si>
  <si>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</si>
  <si>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</si>
  <si>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</si>
  <si>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</si>
  <si>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</si>
  <si>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</si>
  <si>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</si>
  <si>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</si>
  <si>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</si>
  <si>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</si>
  <si>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</si>
  <si>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</si>
  <si>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</si>
  <si>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</si>
  <si>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</si>
  <si>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</si>
  <si>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</si>
  <si>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</si>
  <si>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</si>
  <si>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</si>
  <si>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</si>
  <si>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</si>
  <si>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</si>
  <si>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</si>
  <si>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</si>
  <si>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</si>
  <si>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</si>
  <si>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</si>
  <si>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</si>
  <si>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</si>
  <si>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</si>
  <si>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</si>
  <si>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</si>
  <si>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</si>
  <si>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</si>
  <si>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</si>
  <si>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</si>
  <si>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</si>
  <si>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</si>
  <si>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</si>
  <si>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</si>
  <si>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</si>
  <si>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</si>
  <si>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</si>
  <si>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</si>
  <si>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</si>
  <si>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</si>
  <si>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</si>
  <si>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</si>
  <si>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</si>
  <si>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</si>
  <si>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</si>
  <si>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</si>
  <si>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</si>
  <si>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</si>
  <si>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</si>
  <si>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</si>
  <si>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</si>
  <si>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</si>
  <si>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</si>
  <si>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</si>
  <si>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</si>
  <si>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</si>
  <si>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</si>
  <si>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</si>
  <si>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</si>
  <si>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</si>
  <si>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</si>
  <si>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</si>
  <si>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</si>
  <si>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</si>
  <si>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</si>
  <si>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</si>
  <si>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</si>
  <si>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</si>
  <si>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</si>
  <si>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</si>
  <si>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</si>
  <si>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</si>
  <si>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</si>
  <si>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</si>
  <si>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</si>
  <si>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</si>
  <si>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</si>
  <si>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</si>
  <si>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</si>
  <si>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</si>
  <si>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</si>
  <si>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</si>
  <si>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</si>
  <si>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</si>
  <si>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</si>
  <si>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</si>
  <si>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</si>
  <si>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</si>
  <si>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</si>
  <si>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</si>
  <si>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</si>
  <si>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</si>
  <si>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</si>
  <si>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</si>
  <si>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</si>
  <si>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</si>
  <si>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</si>
  <si>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</si>
  <si>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</si>
  <si>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</si>
  <si>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</si>
  <si>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</si>
  <si>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</si>
  <si>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</si>
  <si>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</si>
  <si>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</si>
  <si>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</si>
  <si>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</si>
  <si>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</si>
  <si>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</si>
  <si>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</si>
  <si>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</si>
  <si>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</si>
  <si>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</si>
  <si>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</si>
  <si>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</si>
  <si>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</si>
  <si>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</si>
  <si>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</si>
  <si>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</si>
  <si>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</si>
  <si>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</si>
  <si>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</si>
  <si>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</si>
  <si>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</si>
  <si>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</si>
  <si>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</si>
  <si>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</si>
  <si>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</si>
  <si>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</si>
  <si>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</si>
  <si>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</si>
  <si>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</si>
  <si>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</si>
  <si>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</si>
  <si>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</si>
  <si>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</si>
  <si>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</si>
  <si>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</si>
  <si>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</si>
  <si>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</si>
  <si>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</si>
  <si>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</si>
  <si>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</si>
  <si>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</si>
  <si>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</si>
  <si>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</si>
  <si>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</si>
  <si>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</si>
  <si>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</si>
  <si>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</si>
  <si>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</si>
  <si>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</si>
  <si>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</si>
  <si>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</si>
  <si>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</si>
  <si>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</si>
  <si>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</si>
  <si>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</si>
  <si>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</si>
  <si>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</si>
  <si>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</si>
  <si>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</si>
  <si>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</si>
  <si>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</si>
  <si>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</si>
  <si>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</si>
  <si>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</si>
  <si>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</si>
  <si>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</si>
  <si>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</si>
  <si>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</si>
  <si>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</si>
  <si>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</si>
  <si>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</si>
  <si>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</si>
  <si>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</si>
  <si>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</si>
  <si>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</si>
  <si>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</si>
  <si>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</si>
  <si>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</si>
  <si>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</si>
  <si>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</si>
  <si>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</si>
  <si>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</si>
  <si>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</si>
  <si>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</si>
  <si>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</si>
  <si>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</si>
  <si>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</si>
  <si>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</si>
  <si>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</si>
  <si>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</si>
  <si>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</si>
  <si>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</si>
  <si>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</si>
  <si>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</si>
  <si>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</si>
  <si>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</si>
  <si>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</si>
  <si>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</si>
  <si>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</si>
  <si>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</si>
  <si>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</si>
  <si>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</si>
  <si>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</si>
  <si>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</si>
  <si>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</si>
  <si>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</si>
  <si>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</si>
  <si>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</si>
  <si>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</si>
  <si>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</si>
  <si>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</si>
  <si>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</si>
  <si>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</si>
  <si>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</si>
  <si>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</si>
  <si>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</si>
  <si>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</si>
  <si>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</si>
  <si>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</si>
  <si>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</si>
  <si>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</si>
  <si>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</si>
  <si>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</si>
  <si>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</si>
  <si>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</si>
  <si>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</si>
  <si>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</si>
  <si>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</si>
  <si>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</si>
  <si>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</si>
  <si>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</si>
  <si>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</si>
  <si>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</si>
  <si>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</si>
  <si>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</si>
  <si>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</si>
  <si>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</si>
  <si>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</si>
  <si>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</si>
  <si>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</si>
  <si>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</si>
  <si>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</si>
  <si>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</si>
  <si>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</si>
  <si>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</si>
  <si>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</si>
  <si>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</si>
  <si>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</si>
  <si>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</si>
  <si>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</si>
  <si>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</si>
  <si>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</si>
  <si>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</si>
  <si>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</si>
  <si>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</si>
  <si>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</si>
  <si>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</si>
  <si>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</si>
  <si>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</si>
  <si>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</si>
  <si>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</si>
  <si>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</si>
  <si>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</si>
  <si>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</si>
  <si>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</si>
  <si>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</si>
  <si>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</si>
  <si>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</si>
  <si>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</si>
  <si>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</si>
  <si>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</si>
  <si>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</si>
  <si>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</si>
  <si>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</si>
  <si>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</si>
  <si>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</si>
  <si>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</si>
  <si>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</si>
  <si>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</si>
  <si>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</si>
  <si>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</si>
  <si>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</si>
  <si>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</si>
  <si>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</si>
  <si>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</si>
  <si>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</si>
  <si>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</si>
  <si>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</si>
  <si>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</si>
  <si>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</si>
  <si>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</si>
  <si>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</si>
  <si>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</si>
  <si>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</si>
  <si>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</si>
  <si>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</si>
  <si>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</si>
  <si>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</si>
  <si>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</si>
  <si>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</si>
  <si>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</si>
  <si>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</si>
  <si>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</si>
  <si>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</si>
  <si>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</si>
  <si>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</si>
  <si>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</si>
  <si>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</si>
  <si>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</si>
  <si>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</si>
  <si>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</si>
  <si>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</si>
  <si>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</si>
  <si>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</si>
  <si>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</si>
  <si>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</si>
  <si>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</si>
  <si>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</si>
  <si>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</si>
  <si>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</si>
  <si>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</si>
  <si>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</si>
  <si>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</si>
  <si>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</si>
  <si>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</si>
  <si>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</si>
  <si>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</si>
  <si>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</si>
  <si>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</si>
  <si>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</si>
  <si>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</si>
  <si>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</si>
  <si>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</si>
  <si>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</si>
  <si>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</si>
  <si>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</si>
  <si>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</si>
  <si>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</si>
  <si>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</si>
  <si>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</si>
  <si>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</si>
  <si>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</si>
  <si>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</si>
  <si>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</si>
  <si>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</si>
  <si>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</si>
  <si>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</si>
  <si>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</si>
  <si>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</si>
  <si>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</si>
  <si>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</si>
  <si>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</si>
  <si>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</si>
  <si>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</si>
  <si>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</si>
  <si>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</si>
  <si>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</si>
  <si>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</si>
  <si>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</si>
  <si>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</si>
  <si>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</si>
  <si>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</si>
  <si>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</si>
  <si>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</si>
  <si>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</si>
  <si>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</si>
  <si>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</si>
  <si>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</si>
  <si>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</si>
  <si>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</si>
  <si>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</si>
  <si>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</si>
  <si>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</si>
  <si>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</si>
  <si>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</si>
  <si>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</si>
  <si>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</si>
  <si>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</si>
  <si>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</si>
  <si>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</si>
  <si>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</si>
  <si>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</si>
  <si>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</si>
  <si>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</si>
  <si>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</si>
  <si>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</si>
  <si>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</si>
  <si>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</si>
  <si>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</si>
  <si>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</si>
  <si>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</si>
  <si>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</si>
  <si>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</si>
  <si>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</si>
  <si>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</si>
  <si>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</si>
  <si>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</si>
  <si>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</si>
  <si>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</si>
  <si>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</si>
  <si>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</si>
  <si>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</si>
  <si>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</si>
  <si>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</si>
  <si>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</si>
  <si>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</si>
  <si>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</si>
  <si>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</si>
  <si>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</si>
  <si>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</si>
  <si>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</si>
  <si>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</si>
  <si>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</si>
  <si>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</si>
  <si>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</si>
  <si>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</si>
  <si>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</si>
  <si>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</si>
  <si>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</si>
  <si>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</si>
  <si>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</si>
  <si>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</si>
  <si>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</si>
  <si>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</si>
  <si>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</si>
  <si>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</si>
  <si>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</si>
  <si>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</si>
  <si>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</si>
  <si>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</si>
  <si>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</si>
  <si>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</si>
  <si>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</si>
  <si>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</si>
  <si>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</si>
  <si>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</si>
  <si>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</si>
  <si>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</si>
  <si>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</si>
  <si>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</si>
  <si>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</si>
  <si>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</si>
  <si>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</si>
  <si>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</si>
  <si>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</si>
  <si>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</si>
  <si>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</si>
  <si>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</si>
  <si>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</si>
  <si>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</si>
  <si>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</si>
  <si>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</si>
  <si>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</si>
  <si>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</si>
  <si>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</si>
  <si>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</si>
  <si>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</si>
  <si>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</si>
  <si>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</si>
  <si>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</si>
  <si>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</si>
  <si>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</si>
  <si>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</si>
  <si>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</si>
  <si>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</si>
  <si>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</si>
  <si>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</si>
  <si>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</si>
  <si>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</si>
  <si>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</si>
  <si>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</si>
  <si>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</si>
  <si>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</si>
  <si>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</si>
  <si>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</si>
  <si>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</si>
  <si>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</si>
  <si>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</si>
  <si>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</si>
  <si>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</si>
  <si>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</si>
  <si>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</si>
  <si>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</si>
  <si>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</si>
  <si>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</si>
  <si>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</si>
  <si>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</si>
  <si>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</si>
  <si>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</si>
  <si>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</si>
  <si>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</si>
  <si>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</si>
  <si>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</si>
  <si>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</si>
  <si>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</si>
  <si>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</si>
  <si>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</si>
  <si>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</si>
  <si>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</si>
  <si>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</si>
  <si>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</si>
  <si>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</si>
  <si>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</si>
  <si>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</si>
  <si>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</si>
  <si>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</si>
  <si>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</si>
  <si>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</si>
  <si>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</si>
  <si>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</si>
  <si>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</si>
  <si>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</si>
  <si>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</si>
  <si>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</si>
  <si>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</si>
  <si>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</si>
  <si>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</si>
  <si>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</si>
  <si>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</si>
  <si>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</si>
  <si>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</si>
  <si>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</si>
  <si>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</si>
  <si>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</si>
  <si>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</si>
  <si>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</si>
  <si>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</si>
  <si>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</si>
  <si>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</si>
  <si>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</si>
  <si>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</si>
  <si>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</si>
  <si>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</si>
  <si>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</si>
  <si>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</si>
  <si>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</si>
  <si>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</si>
  <si>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</si>
  <si>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</si>
  <si>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</si>
  <si>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</si>
  <si>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</si>
  <si>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</si>
  <si>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</si>
  <si>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</si>
  <si>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</si>
  <si>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</si>
  <si>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</si>
  <si>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</si>
  <si>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</si>
  <si>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</si>
  <si>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</si>
  <si>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</si>
  <si>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</si>
  <si>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</si>
  <si>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</si>
  <si>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</si>
  <si>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</si>
  <si>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</si>
  <si>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</si>
  <si>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</si>
  <si>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</si>
  <si>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</si>
  <si>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</si>
  <si>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</si>
  <si>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</si>
  <si>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</si>
  <si>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</si>
  <si>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</si>
  <si>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</si>
  <si>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</si>
  <si>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</si>
  <si>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</si>
  <si>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</si>
  <si>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</si>
  <si>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</si>
  <si>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</si>
  <si>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</si>
  <si>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</si>
  <si>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</si>
  <si>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</si>
  <si>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</si>
  <si>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</si>
  <si>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</si>
  <si>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</si>
  <si>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</si>
  <si>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</si>
  <si>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</si>
  <si>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</si>
  <si>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</si>
  <si>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</si>
  <si>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</si>
  <si>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</si>
  <si>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</si>
  <si>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</si>
  <si>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</si>
  <si>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</si>
  <si>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</si>
  <si>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</si>
  <si>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</si>
  <si>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</si>
  <si>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</si>
  <si>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</si>
  <si>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</si>
  <si>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</si>
  <si>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</si>
  <si>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</si>
  <si>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</si>
  <si>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</si>
  <si>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</si>
  <si>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</si>
  <si>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</si>
  <si>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</si>
  <si>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</si>
  <si>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</si>
  <si>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</si>
  <si>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</si>
  <si>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</si>
  <si>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</si>
  <si>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</si>
  <si>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</si>
  <si>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</si>
  <si>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</si>
  <si>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</si>
  <si>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</si>
  <si>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</si>
  <si>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</si>
  <si>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</si>
  <si>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</si>
  <si>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</si>
  <si>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</si>
  <si>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</si>
  <si>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</si>
  <si>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</si>
  <si>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</si>
  <si>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</si>
  <si>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</si>
  <si>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</si>
  <si>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</si>
  <si>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</si>
  <si>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</si>
  <si>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</si>
  <si>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</si>
  <si>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</si>
  <si>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</si>
  <si>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</si>
  <si>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</si>
  <si>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</si>
  <si>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</si>
  <si>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</si>
  <si>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</si>
  <si>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</si>
  <si>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</si>
  <si>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</si>
  <si>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</si>
  <si>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259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</si>
  <si>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</si>
  <si>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</si>
  <si>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</si>
  <si>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</si>
  <si>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</si>
  <si>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</si>
  <si>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</si>
  <si>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</si>
  <si>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</si>
  <si>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</si>
  <si>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</si>
  <si>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</si>
  <si>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</si>
  <si>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</si>
  <si>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</si>
  <si>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</si>
  <si>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</si>
  <si>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</si>
  <si>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</si>
  <si>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</si>
  <si>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</si>
  <si>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</si>
  <si>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</si>
  <si>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</si>
  <si>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</si>
  <si>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</si>
  <si>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</si>
  <si>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</si>
  <si>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</si>
  <si>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</si>
  <si>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</si>
  <si>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</si>
  <si>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</si>
  <si>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</si>
  <si>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</si>
  <si>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</si>
  <si>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</si>
  <si>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</si>
  <si>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</si>
  <si>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</si>
  <si>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</si>
  <si>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</si>
  <si>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</si>
  <si>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</si>
  <si>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</si>
  <si>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</si>
  <si>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</si>
  <si>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</si>
  <si>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</si>
  <si>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</si>
  <si>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</si>
  <si>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</si>
  <si>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</si>
  <si>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</si>
  <si>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</si>
  <si>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</si>
  <si>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</si>
  <si>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</si>
  <si>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</si>
  <si>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</si>
  <si>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</si>
  <si>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</si>
  <si>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</si>
  <si>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</si>
  <si>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</si>
  <si>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</si>
  <si>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</si>
  <si>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</si>
  <si>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</si>
  <si>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</si>
  <si>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</si>
  <si>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</si>
  <si>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</si>
  <si>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</si>
  <si>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</si>
  <si>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</si>
  <si>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</si>
  <si>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</si>
  <si>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</si>
  <si>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</si>
  <si>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</si>
  <si>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</si>
  <si>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</si>
  <si>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</si>
  <si>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</si>
  <si>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</si>
  <si>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</si>
  <si>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</si>
  <si>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</si>
  <si>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</si>
  <si>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</si>
  <si>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</si>
  <si>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</si>
  <si>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</si>
  <si>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</si>
  <si>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</si>
  <si>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</si>
  <si>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</si>
  <si>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</si>
  <si>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</si>
  <si>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</si>
  <si>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</si>
  <si>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</si>
  <si>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</si>
  <si>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</si>
  <si>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</si>
  <si>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</si>
  <si>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</si>
  <si>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</si>
  <si>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</si>
  <si>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</si>
  <si>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</si>
  <si>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</si>
  <si>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</si>
  <si>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</si>
  <si>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</si>
  <si>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</si>
  <si>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</si>
  <si>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</si>
  <si>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</si>
  <si>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</si>
  <si>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</si>
  <si>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</si>
  <si>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</si>
  <si>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</si>
  <si>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</si>
  <si>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</si>
  <si>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</si>
  <si>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</si>
  <si>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</si>
  <si>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</si>
  <si>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</si>
  <si>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</si>
  <si>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</si>
  <si>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</si>
  <si>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</si>
  <si>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</si>
  <si>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</si>
  <si>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</si>
  <si>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</si>
  <si>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</si>
  <si>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</si>
  <si>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</si>
  <si>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</si>
  <si>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</si>
  <si>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</si>
  <si>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</si>
  <si>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</si>
  <si>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</si>
  <si>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</si>
  <si>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</si>
  <si>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</si>
  <si>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</si>
  <si>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</si>
  <si>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</si>
  <si>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</si>
  <si>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</si>
  <si>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</si>
  <si>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</si>
  <si>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</si>
  <si>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</si>
  <si>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</si>
  <si>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</si>
  <si>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</si>
  <si>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</si>
  <si>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</si>
  <si>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</si>
  <si>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</si>
  <si>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</si>
  <si>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</si>
  <si>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</si>
  <si>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</si>
  <si>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</si>
  <si>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</si>
  <si>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</si>
  <si>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</si>
  <si>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</si>
  <si>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</si>
  <si>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</si>
  <si>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</si>
  <si>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</si>
  <si>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</si>
  <si>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</si>
  <si>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</si>
  <si>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</si>
  <si>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</si>
  <si>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</si>
  <si>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</si>
  <si>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</si>
  <si>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</si>
  <si>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</si>
  <si>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</si>
  <si>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</si>
  <si>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</si>
  <si>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</si>
  <si>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</si>
  <si>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</si>
  <si>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</si>
  <si>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</si>
  <si>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</si>
  <si>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</si>
  <si>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</si>
  <si>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</si>
  <si>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</si>
  <si>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</si>
  <si>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</si>
  <si>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</si>
  <si>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</si>
  <si>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</si>
  <si>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</si>
  <si>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</si>
  <si>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</si>
  <si>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</si>
  <si>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</si>
  <si>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</si>
  <si>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</si>
  <si>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</si>
  <si>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</si>
  <si>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</si>
  <si>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</si>
  <si>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</si>
  <si>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</si>
  <si>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</si>
  <si>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</si>
  <si>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</si>
  <si>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</si>
  <si>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</si>
  <si>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</si>
  <si>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</si>
  <si>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</si>
  <si>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</si>
  <si>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</si>
  <si>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</si>
  <si>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</si>
  <si>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</si>
  <si>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</si>
  <si>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</si>
  <si>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</si>
  <si>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</si>
  <si>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</si>
  <si>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</si>
  <si>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</si>
  <si>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</si>
  <si>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</si>
  <si>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</si>
  <si>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</si>
  <si>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</si>
  <si>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</si>
  <si>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</si>
  <si>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</si>
  <si>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</si>
  <si>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</si>
  <si>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</si>
  <si>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</si>
  <si>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</si>
  <si>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</si>
  <si>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</si>
  <si>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</si>
  <si>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</si>
  <si>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</si>
  <si>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</si>
  <si>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</si>
  <si>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</si>
  <si>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</si>
  <si>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</si>
  <si>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</si>
  <si>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</si>
  <si>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</si>
  <si>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</si>
  <si>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</si>
  <si>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</si>
  <si>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</si>
  <si>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</si>
  <si>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</si>
  <si>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</si>
  <si>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</si>
  <si>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</si>
  <si>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</si>
  <si>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</si>
  <si>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</si>
  <si>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</si>
  <si>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</si>
  <si>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</si>
  <si>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</si>
  <si>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</si>
  <si>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</si>
  <si>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</si>
  <si>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</si>
  <si>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</si>
  <si>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</si>
  <si>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</si>
  <si>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</si>
  <si>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</si>
  <si>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</si>
  <si>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</si>
  <si>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</si>
  <si>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</si>
  <si>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</si>
  <si>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</si>
  <si>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</si>
  <si>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</si>
  <si>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</si>
  <si>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</si>
  <si>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</si>
  <si>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</si>
  <si>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</si>
  <si>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</si>
  <si>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</si>
  <si>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</si>
  <si>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</si>
  <si>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</si>
  <si>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</si>
  <si>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</si>
  <si>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</si>
  <si>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</si>
  <si>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</si>
  <si>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</si>
  <si>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</si>
  <si>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</si>
  <si>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</si>
  <si>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</si>
  <si>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</si>
  <si>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</si>
  <si>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</si>
  <si>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</si>
  <si>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</si>
  <si>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</si>
  <si>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</si>
  <si>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</si>
  <si>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</si>
  <si>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</si>
  <si>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</si>
  <si>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</si>
  <si>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</si>
  <si>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</si>
  <si>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</si>
  <si>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</si>
  <si>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</si>
  <si>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</si>
  <si>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</si>
  <si>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</si>
  <si>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</si>
  <si>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</si>
  <si>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</si>
  <si>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</si>
  <si>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</si>
  <si>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</si>
  <si>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</si>
  <si>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</si>
  <si>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</si>
  <si>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</si>
  <si>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</si>
  <si>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</si>
  <si>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</si>
  <si>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</si>
  <si>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</si>
  <si>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</si>
  <si>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</si>
  <si>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</si>
  <si>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</si>
  <si>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</si>
  <si>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</si>
  <si>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</si>
  <si>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</si>
  <si>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</si>
  <si>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</si>
  <si>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</si>
  <si>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</si>
  <si>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</si>
  <si>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</si>
  <si>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</si>
  <si>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</si>
  <si>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</si>
  <si>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</si>
  <si>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</si>
  <si>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</si>
  <si>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</si>
  <si>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</si>
  <si>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</si>
  <si>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</si>
  <si>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</si>
  <si>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</si>
  <si>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</si>
  <si>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</si>
  <si>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</si>
  <si>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</si>
  <si>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</si>
  <si>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</si>
  <si>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</si>
  <si>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</si>
  <si>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</si>
  <si>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</si>
  <si>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</si>
  <si>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</si>
  <si>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</si>
  <si>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</si>
  <si>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</si>
  <si>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</si>
  <si>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</si>
  <si>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</si>
  <si>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</si>
  <si>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</si>
  <si>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</si>
  <si>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</si>
  <si>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</si>
  <si>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</si>
  <si>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</si>
  <si>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</si>
  <si>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</si>
  <si>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</si>
  <si>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</si>
  <si>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</si>
  <si>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</si>
  <si>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</si>
  <si>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</si>
  <si>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</si>
  <si>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</si>
  <si>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</si>
  <si>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</si>
  <si>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</si>
  <si>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</si>
  <si>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</si>
  <si>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</si>
  <si>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</si>
  <si>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</si>
  <si>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</si>
  <si>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</si>
  <si>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</si>
  <si>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</si>
  <si>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</si>
  <si>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</si>
  <si>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</si>
  <si>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</si>
  <si>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</si>
  <si>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</si>
  <si>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</si>
  <si>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</si>
  <si>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</si>
  <si>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</si>
  <si>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</si>
  <si>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</si>
  <si>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</si>
  <si>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</si>
  <si>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</si>
  <si>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</si>
  <si>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</si>
  <si>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</si>
  <si>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</si>
  <si>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</si>
  <si>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</si>
  <si>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</si>
  <si>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</si>
  <si>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</si>
  <si>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</si>
  <si>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</si>
  <si>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</si>
  <si>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</si>
  <si>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</si>
  <si>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</si>
  <si>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</si>
  <si>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</si>
  <si>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</si>
  <si>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</si>
  <si>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</si>
  <si>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</si>
  <si>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</si>
  <si>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</si>
  <si>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</si>
  <si>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</si>
  <si>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</si>
  <si>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</si>
  <si>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</si>
  <si>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</si>
  <si>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</si>
  <si>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</si>
  <si>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</si>
  <si>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</si>
  <si>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</si>
  <si>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</si>
  <si>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</si>
  <si>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</si>
  <si>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</si>
  <si>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</si>
  <si>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</si>
  <si>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</si>
  <si>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</si>
  <si>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</si>
  <si>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</si>
  <si>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</si>
  <si>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</si>
  <si>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</si>
  <si>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</si>
  <si>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</si>
  <si>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</si>
  <si>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</si>
  <si>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</si>
  <si>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</si>
  <si>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</si>
  <si>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</si>
  <si>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</si>
  <si>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</si>
  <si>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</si>
  <si>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</si>
  <si>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</si>
  <si>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</si>
  <si>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</si>
  <si>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</si>
  <si>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</si>
  <si>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</si>
  <si>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</si>
  <si>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</si>
  <si>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</si>
  <si>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</si>
  <si>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</si>
  <si>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</si>
  <si>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</si>
  <si>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</si>
  <si>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</si>
  <si>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</si>
  <si>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</si>
  <si>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</si>
  <si>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</si>
  <si>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</si>
  <si>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</si>
  <si>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</si>
  <si>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</si>
  <si>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</si>
  <si>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</si>
  <si>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</si>
  <si>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</si>
  <si>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</si>
  <si>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</si>
  <si>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</si>
  <si>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</si>
  <si>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</si>
  <si>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</si>
  <si>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</si>
  <si>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</si>
  <si>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</si>
  <si>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</si>
  <si>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</si>
  <si>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</si>
  <si>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</si>
  <si>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</si>
  <si>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</si>
  <si>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</si>
  <si>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</si>
  <si>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</si>
  <si>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</si>
  <si>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</si>
  <si>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</si>
  <si>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</si>
  <si>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</si>
  <si>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</si>
  <si>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</si>
  <si>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</si>
  <si>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</si>
  <si>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</si>
  <si>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</si>
  <si>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</si>
  <si>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</si>
  <si>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</si>
  <si>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</si>
  <si>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</si>
  <si>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</si>
  <si>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</si>
  <si>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</si>
  <si>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</si>
  <si>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</si>
  <si>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</si>
  <si>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</si>
  <si>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</si>
  <si>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</si>
  <si>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</si>
  <si>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</si>
  <si>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</si>
  <si>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</si>
  <si>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</si>
  <si>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</si>
  <si>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</si>
  <si>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</si>
  <si>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</si>
  <si>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</si>
  <si>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</si>
  <si>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</si>
  <si>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</si>
  <si>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</si>
  <si>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</si>
  <si>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</si>
  <si>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</si>
  <si>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</si>
  <si>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</si>
  <si>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</si>
  <si>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</si>
  <si>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dodávka a montáž výfukového potrubia</t>
  </si>
  <si>
    <t>Ukončenie káblov, drobné stevebné práce, vŕtanie otvorov, sekanie, uvedenie zariadenia do prevádzky</t>
  </si>
  <si>
    <t>Mesto Košice, Tr. SNP 48/A,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</si>
</sst>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>
      <selection activeCell="V8" sqref="V8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4" t="s">
        <v>5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05" t="s">
        <v>12</v>
      </c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K5" s="206"/>
      <c r="AL5" s="206"/>
      <c r="AM5" s="206"/>
      <c r="AN5" s="206"/>
      <c r="AO5" s="206"/>
      <c r="AR5" s="17"/>
      <c r="BE5" s="202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07" t="s">
        <v>15</v>
      </c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R6" s="17"/>
      <c r="BE6" s="203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03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25</v>
      </c>
      <c r="AR8" s="17"/>
      <c r="BE8" s="203"/>
      <c r="BS8" s="14" t="s">
        <v>6</v>
      </c>
    </row>
    <row r="9" spans="1:74" s="1" customFormat="1" ht="14.45" customHeight="1">
      <c r="B9" s="17"/>
      <c r="AR9" s="17"/>
      <c r="BE9" s="203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03"/>
      <c r="BS10" s="14" t="s">
        <v>6</v>
      </c>
    </row>
    <row r="11" spans="1:74" s="1" customFormat="1" ht="18.399999999999999" customHeight="1">
      <c r="B11" s="17"/>
      <c r="E11" s="22" t="s">
        <v>3475</v>
      </c>
      <c r="AK11" s="24" t="s">
        <v>23</v>
      </c>
      <c r="AN11" s="22" t="s">
        <v>1</v>
      </c>
      <c r="AR11" s="17"/>
      <c r="BE11" s="203"/>
      <c r="BS11" s="14" t="s">
        <v>6</v>
      </c>
    </row>
    <row r="12" spans="1:74" s="1" customFormat="1" ht="6.95" customHeight="1">
      <c r="B12" s="17"/>
      <c r="AR12" s="17"/>
      <c r="BE12" s="203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03"/>
      <c r="BS13" s="14" t="s">
        <v>6</v>
      </c>
    </row>
    <row r="14" spans="1:74" ht="12.75">
      <c r="B14" s="17"/>
      <c r="E14" s="208" t="s">
        <v>25</v>
      </c>
      <c r="F14" s="209"/>
      <c r="G14" s="209"/>
      <c r="H14" s="209"/>
      <c r="I14" s="209"/>
      <c r="J14" s="209"/>
      <c r="K14" s="209"/>
      <c r="L14" s="209"/>
      <c r="M14" s="209"/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209"/>
      <c r="AB14" s="209"/>
      <c r="AC14" s="209"/>
      <c r="AD14" s="209"/>
      <c r="AE14" s="209"/>
      <c r="AF14" s="209"/>
      <c r="AG14" s="209"/>
      <c r="AH14" s="209"/>
      <c r="AI14" s="209"/>
      <c r="AJ14" s="209"/>
      <c r="AK14" s="24" t="s">
        <v>23</v>
      </c>
      <c r="AN14" s="26" t="s">
        <v>25</v>
      </c>
      <c r="AR14" s="17"/>
      <c r="BE14" s="203"/>
      <c r="BS14" s="14" t="s">
        <v>6</v>
      </c>
    </row>
    <row r="15" spans="1:74" s="1" customFormat="1" ht="6.95" customHeight="1">
      <c r="B15" s="17"/>
      <c r="AR15" s="17"/>
      <c r="BE15" s="203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03"/>
      <c r="BS16" s="14" t="s">
        <v>3</v>
      </c>
    </row>
    <row r="17" spans="1:71" s="1" customFormat="1" ht="18.399999999999999" customHeight="1">
      <c r="B17" s="17"/>
      <c r="E17" s="22" t="s">
        <v>27</v>
      </c>
      <c r="AK17" s="24" t="s">
        <v>23</v>
      </c>
      <c r="AN17" s="22" t="s">
        <v>1</v>
      </c>
      <c r="AR17" s="17"/>
      <c r="BE17" s="203"/>
      <c r="BS17" s="14" t="s">
        <v>28</v>
      </c>
    </row>
    <row r="18" spans="1:71" s="1" customFormat="1" ht="6.95" customHeight="1">
      <c r="B18" s="17"/>
      <c r="AR18" s="17"/>
      <c r="BE18" s="203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03"/>
      <c r="BS19" s="14" t="s">
        <v>29</v>
      </c>
    </row>
    <row r="20" spans="1:71" s="1" customFormat="1" ht="18.399999999999999" customHeight="1">
      <c r="B20" s="17"/>
      <c r="E20" s="22" t="s">
        <v>27</v>
      </c>
      <c r="AK20" s="24" t="s">
        <v>23</v>
      </c>
      <c r="AN20" s="22" t="s">
        <v>1</v>
      </c>
      <c r="AR20" s="17"/>
      <c r="BE20" s="203"/>
      <c r="BS20" s="14" t="s">
        <v>28</v>
      </c>
    </row>
    <row r="21" spans="1:71" s="1" customFormat="1" ht="6.95" customHeight="1">
      <c r="B21" s="17"/>
      <c r="AR21" s="17"/>
      <c r="BE21" s="203"/>
    </row>
    <row r="22" spans="1:71" s="1" customFormat="1" ht="12" customHeight="1">
      <c r="B22" s="17"/>
      <c r="D22" s="24" t="s">
        <v>31</v>
      </c>
      <c r="AR22" s="17"/>
      <c r="BE22" s="203"/>
    </row>
    <row r="23" spans="1:71" s="1" customFormat="1" ht="16.5" customHeight="1">
      <c r="B23" s="17"/>
      <c r="E23" s="210" t="s">
        <v>1</v>
      </c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R23" s="17"/>
      <c r="BE23" s="203"/>
    </row>
    <row r="24" spans="1:71" s="1" customFormat="1" ht="6.95" customHeight="1">
      <c r="B24" s="17"/>
      <c r="AR24" s="17"/>
      <c r="BE24" s="203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3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1">
        <f>ROUND(AG94,2)</f>
        <v>0</v>
      </c>
      <c r="AL26" s="212"/>
      <c r="AM26" s="212"/>
      <c r="AN26" s="212"/>
      <c r="AO26" s="212"/>
      <c r="AP26" s="29"/>
      <c r="AQ26" s="29"/>
      <c r="AR26" s="30"/>
      <c r="BE26" s="203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3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3" t="s">
        <v>33</v>
      </c>
      <c r="M28" s="213"/>
      <c r="N28" s="213"/>
      <c r="O28" s="213"/>
      <c r="P28" s="213"/>
      <c r="Q28" s="29"/>
      <c r="R28" s="29"/>
      <c r="S28" s="29"/>
      <c r="T28" s="29"/>
      <c r="U28" s="29"/>
      <c r="V28" s="29"/>
      <c r="W28" s="213" t="s">
        <v>34</v>
      </c>
      <c r="X28" s="213"/>
      <c r="Y28" s="213"/>
      <c r="Z28" s="213"/>
      <c r="AA28" s="213"/>
      <c r="AB28" s="213"/>
      <c r="AC28" s="213"/>
      <c r="AD28" s="213"/>
      <c r="AE28" s="213"/>
      <c r="AF28" s="29"/>
      <c r="AG28" s="29"/>
      <c r="AH28" s="29"/>
      <c r="AI28" s="29"/>
      <c r="AJ28" s="29"/>
      <c r="AK28" s="213" t="s">
        <v>35</v>
      </c>
      <c r="AL28" s="213"/>
      <c r="AM28" s="213"/>
      <c r="AN28" s="213"/>
      <c r="AO28" s="213"/>
      <c r="AP28" s="29"/>
      <c r="AQ28" s="29"/>
      <c r="AR28" s="30"/>
      <c r="BE28" s="203"/>
    </row>
    <row r="29" spans="1:71" s="3" customFormat="1" ht="14.45" customHeight="1">
      <c r="B29" s="34"/>
      <c r="D29" s="24" t="s">
        <v>36</v>
      </c>
      <c r="F29" s="35" t="s">
        <v>37</v>
      </c>
      <c r="L29" s="216">
        <v>0.2</v>
      </c>
      <c r="M29" s="215"/>
      <c r="N29" s="215"/>
      <c r="O29" s="215"/>
      <c r="P29" s="215"/>
      <c r="Q29" s="36"/>
      <c r="R29" s="36"/>
      <c r="S29" s="36"/>
      <c r="T29" s="36"/>
      <c r="U29" s="36"/>
      <c r="V29" s="36"/>
      <c r="W29" s="214">
        <f>ROUND(AZ94, 2)</f>
        <v>0</v>
      </c>
      <c r="X29" s="215"/>
      <c r="Y29" s="215"/>
      <c r="Z29" s="215"/>
      <c r="AA29" s="215"/>
      <c r="AB29" s="215"/>
      <c r="AC29" s="215"/>
      <c r="AD29" s="215"/>
      <c r="AE29" s="215"/>
      <c r="AF29" s="36"/>
      <c r="AG29" s="36"/>
      <c r="AH29" s="36"/>
      <c r="AI29" s="36"/>
      <c r="AJ29" s="36"/>
      <c r="AK29" s="214">
        <f>ROUND(AV94, 2)</f>
        <v>0</v>
      </c>
      <c r="AL29" s="215"/>
      <c r="AM29" s="215"/>
      <c r="AN29" s="215"/>
      <c r="AO29" s="215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4"/>
    </row>
    <row r="30" spans="1:71" s="3" customFormat="1" ht="14.45" customHeight="1">
      <c r="B30" s="34"/>
      <c r="F30" s="35" t="s">
        <v>38</v>
      </c>
      <c r="L30" s="216">
        <v>0.2</v>
      </c>
      <c r="M30" s="215"/>
      <c r="N30" s="215"/>
      <c r="O30" s="215"/>
      <c r="P30" s="215"/>
      <c r="Q30" s="36"/>
      <c r="R30" s="36"/>
      <c r="S30" s="36"/>
      <c r="T30" s="36"/>
      <c r="U30" s="36"/>
      <c r="V30" s="36"/>
      <c r="W30" s="214">
        <f>ROUND(BA94, 2)</f>
        <v>0</v>
      </c>
      <c r="X30" s="215"/>
      <c r="Y30" s="215"/>
      <c r="Z30" s="215"/>
      <c r="AA30" s="215"/>
      <c r="AB30" s="215"/>
      <c r="AC30" s="215"/>
      <c r="AD30" s="215"/>
      <c r="AE30" s="215"/>
      <c r="AF30" s="36"/>
      <c r="AG30" s="36"/>
      <c r="AH30" s="36"/>
      <c r="AI30" s="36"/>
      <c r="AJ30" s="36"/>
      <c r="AK30" s="214">
        <f>ROUND(AW94, 2)</f>
        <v>0</v>
      </c>
      <c r="AL30" s="215"/>
      <c r="AM30" s="215"/>
      <c r="AN30" s="215"/>
      <c r="AO30" s="215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4"/>
    </row>
    <row r="31" spans="1:71" s="3" customFormat="1" ht="14.45" hidden="1" customHeight="1">
      <c r="B31" s="34"/>
      <c r="F31" s="24" t="s">
        <v>39</v>
      </c>
      <c r="L31" s="217">
        <v>0.2</v>
      </c>
      <c r="M31" s="218"/>
      <c r="N31" s="218"/>
      <c r="O31" s="218"/>
      <c r="P31" s="218"/>
      <c r="W31" s="219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9">
        <v>0</v>
      </c>
      <c r="AL31" s="218"/>
      <c r="AM31" s="218"/>
      <c r="AN31" s="218"/>
      <c r="AO31" s="218"/>
      <c r="AR31" s="34"/>
      <c r="BE31" s="204"/>
    </row>
    <row r="32" spans="1:71" s="3" customFormat="1" ht="14.45" hidden="1" customHeight="1">
      <c r="B32" s="34"/>
      <c r="F32" s="24" t="s">
        <v>40</v>
      </c>
      <c r="L32" s="217">
        <v>0.2</v>
      </c>
      <c r="M32" s="218"/>
      <c r="N32" s="218"/>
      <c r="O32" s="218"/>
      <c r="P32" s="218"/>
      <c r="W32" s="219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9">
        <v>0</v>
      </c>
      <c r="AL32" s="218"/>
      <c r="AM32" s="218"/>
      <c r="AN32" s="218"/>
      <c r="AO32" s="218"/>
      <c r="AR32" s="34"/>
      <c r="BE32" s="204"/>
    </row>
    <row r="33" spans="1:57" s="3" customFormat="1" ht="14.45" hidden="1" customHeight="1">
      <c r="B33" s="34"/>
      <c r="F33" s="35" t="s">
        <v>41</v>
      </c>
      <c r="L33" s="216">
        <v>0</v>
      </c>
      <c r="M33" s="215"/>
      <c r="N33" s="215"/>
      <c r="O33" s="215"/>
      <c r="P33" s="215"/>
      <c r="Q33" s="36"/>
      <c r="R33" s="36"/>
      <c r="S33" s="36"/>
      <c r="T33" s="36"/>
      <c r="U33" s="36"/>
      <c r="V33" s="36"/>
      <c r="W33" s="214">
        <f>ROUND(BD94, 2)</f>
        <v>0</v>
      </c>
      <c r="X33" s="215"/>
      <c r="Y33" s="215"/>
      <c r="Z33" s="215"/>
      <c r="AA33" s="215"/>
      <c r="AB33" s="215"/>
      <c r="AC33" s="215"/>
      <c r="AD33" s="215"/>
      <c r="AE33" s="215"/>
      <c r="AF33" s="36"/>
      <c r="AG33" s="36"/>
      <c r="AH33" s="36"/>
      <c r="AI33" s="36"/>
      <c r="AJ33" s="36"/>
      <c r="AK33" s="214">
        <v>0</v>
      </c>
      <c r="AL33" s="215"/>
      <c r="AM33" s="215"/>
      <c r="AN33" s="215"/>
      <c r="AO33" s="215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3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23" t="s">
        <v>44</v>
      </c>
      <c r="Y35" s="221"/>
      <c r="Z35" s="221"/>
      <c r="AA35" s="221"/>
      <c r="AB35" s="221"/>
      <c r="AC35" s="40"/>
      <c r="AD35" s="40"/>
      <c r="AE35" s="40"/>
      <c r="AF35" s="40"/>
      <c r="AG35" s="40"/>
      <c r="AH35" s="40"/>
      <c r="AI35" s="40"/>
      <c r="AJ35" s="40"/>
      <c r="AK35" s="220">
        <f>SUM(AK26:AK33)</f>
        <v>0</v>
      </c>
      <c r="AL35" s="221"/>
      <c r="AM35" s="221"/>
      <c r="AN35" s="221"/>
      <c r="AO35" s="222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14</v>
      </c>
      <c r="L85" s="199" t="str">
        <f>K6</f>
        <v xml:space="preserve"> ŠH Angels Aréna  Rekonštrukcia a Modernizácia pre VO</v>
      </c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  <c r="AO85" s="200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28" t="str">
        <f>IF(AN8= "","",AN8)</f>
        <v>Vyplň údaj</v>
      </c>
      <c r="AN87" s="228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 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29" t="str">
        <f>IF(E17="","",E17)</f>
        <v xml:space="preserve"> </v>
      </c>
      <c r="AN89" s="230"/>
      <c r="AO89" s="230"/>
      <c r="AP89" s="230"/>
      <c r="AQ89" s="29"/>
      <c r="AR89" s="30"/>
      <c r="AS89" s="232" t="s">
        <v>52</v>
      </c>
      <c r="AT89" s="233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29" t="str">
        <f>IF(E20="","",E20)</f>
        <v xml:space="preserve"> </v>
      </c>
      <c r="AN90" s="230"/>
      <c r="AO90" s="230"/>
      <c r="AP90" s="230"/>
      <c r="AQ90" s="29"/>
      <c r="AR90" s="30"/>
      <c r="AS90" s="234"/>
      <c r="AT90" s="235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34"/>
      <c r="AT91" s="235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95" t="s">
        <v>53</v>
      </c>
      <c r="D92" s="196"/>
      <c r="E92" s="196"/>
      <c r="F92" s="196"/>
      <c r="G92" s="196"/>
      <c r="H92" s="60"/>
      <c r="I92" s="198" t="s">
        <v>54</v>
      </c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227" t="s">
        <v>55</v>
      </c>
      <c r="AH92" s="196"/>
      <c r="AI92" s="196"/>
      <c r="AJ92" s="196"/>
      <c r="AK92" s="196"/>
      <c r="AL92" s="196"/>
      <c r="AM92" s="196"/>
      <c r="AN92" s="198" t="s">
        <v>56</v>
      </c>
      <c r="AO92" s="196"/>
      <c r="AP92" s="231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01">
        <f>ROUND(SUM(AG95:AG108),2)</f>
        <v>0</v>
      </c>
      <c r="AH94" s="201"/>
      <c r="AI94" s="201"/>
      <c r="AJ94" s="201"/>
      <c r="AK94" s="201"/>
      <c r="AL94" s="201"/>
      <c r="AM94" s="201"/>
      <c r="AN94" s="236">
        <f t="shared" ref="AN94:AN108" si="0">SUM(AG94,AT94)</f>
        <v>0</v>
      </c>
      <c r="AO94" s="236"/>
      <c r="AP94" s="236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197" t="s">
        <v>77</v>
      </c>
      <c r="E95" s="197"/>
      <c r="F95" s="197"/>
      <c r="G95" s="197"/>
      <c r="H95" s="197"/>
      <c r="I95" s="82"/>
      <c r="J95" s="197" t="s">
        <v>78</v>
      </c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225">
        <f>'00 - SO 01 Športova hala ...'!J32</f>
        <v>0</v>
      </c>
      <c r="AH95" s="226"/>
      <c r="AI95" s="226"/>
      <c r="AJ95" s="226"/>
      <c r="AK95" s="226"/>
      <c r="AL95" s="226"/>
      <c r="AM95" s="226"/>
      <c r="AN95" s="225">
        <f t="shared" si="0"/>
        <v>0</v>
      </c>
      <c r="AO95" s="226"/>
      <c r="AP95" s="226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197" t="s">
        <v>82</v>
      </c>
      <c r="E96" s="197"/>
      <c r="F96" s="197"/>
      <c r="G96" s="197"/>
      <c r="H96" s="197"/>
      <c r="I96" s="82"/>
      <c r="J96" s="197" t="s">
        <v>83</v>
      </c>
      <c r="K96" s="197"/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225">
        <f>'01 - SO 01 Športová hala ...'!J32</f>
        <v>0</v>
      </c>
      <c r="AH96" s="226"/>
      <c r="AI96" s="226"/>
      <c r="AJ96" s="226"/>
      <c r="AK96" s="226"/>
      <c r="AL96" s="226"/>
      <c r="AM96" s="226"/>
      <c r="AN96" s="225">
        <f t="shared" si="0"/>
        <v>0</v>
      </c>
      <c r="AO96" s="226"/>
      <c r="AP96" s="226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197" t="s">
        <v>85</v>
      </c>
      <c r="E97" s="197"/>
      <c r="F97" s="197"/>
      <c r="G97" s="197"/>
      <c r="H97" s="197"/>
      <c r="I97" s="82"/>
      <c r="J97" s="197" t="s">
        <v>86</v>
      </c>
      <c r="K97" s="197"/>
      <c r="L97" s="197"/>
      <c r="M97" s="197"/>
      <c r="N97" s="197"/>
      <c r="O97" s="197"/>
      <c r="P97" s="197"/>
      <c r="Q97" s="197"/>
      <c r="R97" s="197"/>
      <c r="S97" s="197"/>
      <c r="T97" s="197"/>
      <c r="U97" s="197"/>
      <c r="V97" s="197"/>
      <c r="W97" s="197"/>
      <c r="X97" s="197"/>
      <c r="Y97" s="197"/>
      <c r="Z97" s="197"/>
      <c r="AA97" s="197"/>
      <c r="AB97" s="197"/>
      <c r="AC97" s="197"/>
      <c r="AD97" s="197"/>
      <c r="AE97" s="197"/>
      <c r="AF97" s="197"/>
      <c r="AG97" s="225">
        <f>'02 - SO 01.1a Športova ha...'!J32</f>
        <v>0</v>
      </c>
      <c r="AH97" s="226"/>
      <c r="AI97" s="226"/>
      <c r="AJ97" s="226"/>
      <c r="AK97" s="226"/>
      <c r="AL97" s="226"/>
      <c r="AM97" s="226"/>
      <c r="AN97" s="225">
        <f t="shared" si="0"/>
        <v>0</v>
      </c>
      <c r="AO97" s="226"/>
      <c r="AP97" s="226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197" t="s">
        <v>88</v>
      </c>
      <c r="E98" s="197"/>
      <c r="F98" s="197"/>
      <c r="G98" s="197"/>
      <c r="H98" s="197"/>
      <c r="I98" s="82"/>
      <c r="J98" s="197" t="s">
        <v>89</v>
      </c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225">
        <f>'03 - SO 01.1b Športova ha...'!J32</f>
        <v>0</v>
      </c>
      <c r="AH98" s="226"/>
      <c r="AI98" s="226"/>
      <c r="AJ98" s="226"/>
      <c r="AK98" s="226"/>
      <c r="AL98" s="226"/>
      <c r="AM98" s="226"/>
      <c r="AN98" s="225">
        <f t="shared" si="0"/>
        <v>0</v>
      </c>
      <c r="AO98" s="226"/>
      <c r="AP98" s="226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197" t="s">
        <v>91</v>
      </c>
      <c r="E99" s="197"/>
      <c r="F99" s="197"/>
      <c r="G99" s="197"/>
      <c r="H99" s="197"/>
      <c r="I99" s="82"/>
      <c r="J99" s="197" t="s">
        <v>92</v>
      </c>
      <c r="K99" s="197"/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225">
        <f>'04 - SO 01.2  Športova ha...'!J32</f>
        <v>0</v>
      </c>
      <c r="AH99" s="226"/>
      <c r="AI99" s="226"/>
      <c r="AJ99" s="226"/>
      <c r="AK99" s="226"/>
      <c r="AL99" s="226"/>
      <c r="AM99" s="226"/>
      <c r="AN99" s="225">
        <f t="shared" si="0"/>
        <v>0</v>
      </c>
      <c r="AO99" s="226"/>
      <c r="AP99" s="226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197" t="s">
        <v>94</v>
      </c>
      <c r="E100" s="197"/>
      <c r="F100" s="197"/>
      <c r="G100" s="197"/>
      <c r="H100" s="197"/>
      <c r="I100" s="82"/>
      <c r="J100" s="197" t="s">
        <v>95</v>
      </c>
      <c r="K100" s="197"/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225">
        <f>'05 - SO 01.3  Športova ha...'!J32</f>
        <v>0</v>
      </c>
      <c r="AH100" s="226"/>
      <c r="AI100" s="226"/>
      <c r="AJ100" s="226"/>
      <c r="AK100" s="226"/>
      <c r="AL100" s="226"/>
      <c r="AM100" s="226"/>
      <c r="AN100" s="225">
        <f t="shared" si="0"/>
        <v>0</v>
      </c>
      <c r="AO100" s="226"/>
      <c r="AP100" s="226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197" t="s">
        <v>97</v>
      </c>
      <c r="E101" s="197"/>
      <c r="F101" s="197"/>
      <c r="G101" s="197"/>
      <c r="H101" s="197"/>
      <c r="I101" s="82"/>
      <c r="J101" s="197" t="s">
        <v>98</v>
      </c>
      <c r="K101" s="197"/>
      <c r="L101" s="197"/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225">
        <f>'06 - SO 01.4  Športova ha...'!J32</f>
        <v>0</v>
      </c>
      <c r="AH101" s="226"/>
      <c r="AI101" s="226"/>
      <c r="AJ101" s="226"/>
      <c r="AK101" s="226"/>
      <c r="AL101" s="226"/>
      <c r="AM101" s="226"/>
      <c r="AN101" s="225">
        <f t="shared" si="0"/>
        <v>0</v>
      </c>
      <c r="AO101" s="226"/>
      <c r="AP101" s="226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197" t="s">
        <v>100</v>
      </c>
      <c r="E102" s="197"/>
      <c r="F102" s="197"/>
      <c r="G102" s="197"/>
      <c r="H102" s="197"/>
      <c r="I102" s="82"/>
      <c r="J102" s="197" t="s">
        <v>101</v>
      </c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225">
        <f>'07 - SO 01.5  Športova ha...'!J32</f>
        <v>0</v>
      </c>
      <c r="AH102" s="226"/>
      <c r="AI102" s="226"/>
      <c r="AJ102" s="226"/>
      <c r="AK102" s="226"/>
      <c r="AL102" s="226"/>
      <c r="AM102" s="226"/>
      <c r="AN102" s="225">
        <f t="shared" si="0"/>
        <v>0</v>
      </c>
      <c r="AO102" s="226"/>
      <c r="AP102" s="226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197" t="s">
        <v>103</v>
      </c>
      <c r="E103" s="197"/>
      <c r="F103" s="197"/>
      <c r="G103" s="197"/>
      <c r="H103" s="197"/>
      <c r="I103" s="82"/>
      <c r="J103" s="197" t="s">
        <v>104</v>
      </c>
      <c r="K103" s="197"/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225">
        <f>'08 - SO 01.6  Športova ha...'!J32</f>
        <v>0</v>
      </c>
      <c r="AH103" s="226"/>
      <c r="AI103" s="226"/>
      <c r="AJ103" s="226"/>
      <c r="AK103" s="226"/>
      <c r="AL103" s="226"/>
      <c r="AM103" s="226"/>
      <c r="AN103" s="225">
        <f t="shared" si="0"/>
        <v>0</v>
      </c>
      <c r="AO103" s="226"/>
      <c r="AP103" s="226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197" t="s">
        <v>106</v>
      </c>
      <c r="E104" s="197"/>
      <c r="F104" s="197"/>
      <c r="G104" s="197"/>
      <c r="H104" s="197"/>
      <c r="I104" s="82"/>
      <c r="J104" s="197" t="s">
        <v>107</v>
      </c>
      <c r="K104" s="197"/>
      <c r="L104" s="197"/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225">
        <f>'09 - SO 01.7  Športova ha...'!J32</f>
        <v>0</v>
      </c>
      <c r="AH104" s="226"/>
      <c r="AI104" s="226"/>
      <c r="AJ104" s="226"/>
      <c r="AK104" s="226"/>
      <c r="AL104" s="226"/>
      <c r="AM104" s="226"/>
      <c r="AN104" s="225">
        <f t="shared" si="0"/>
        <v>0</v>
      </c>
      <c r="AO104" s="226"/>
      <c r="AP104" s="226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197" t="s">
        <v>109</v>
      </c>
      <c r="E105" s="197"/>
      <c r="F105" s="197"/>
      <c r="G105" s="197"/>
      <c r="H105" s="197"/>
      <c r="I105" s="82"/>
      <c r="J105" s="197" t="s">
        <v>110</v>
      </c>
      <c r="K105" s="197"/>
      <c r="L105" s="197"/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225">
        <f>'10 - SO 01.8  Športova ha...'!J32</f>
        <v>0</v>
      </c>
      <c r="AH105" s="226"/>
      <c r="AI105" s="226"/>
      <c r="AJ105" s="226"/>
      <c r="AK105" s="226"/>
      <c r="AL105" s="226"/>
      <c r="AM105" s="226"/>
      <c r="AN105" s="225">
        <f t="shared" si="0"/>
        <v>0</v>
      </c>
      <c r="AO105" s="226"/>
      <c r="AP105" s="226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197" t="s">
        <v>112</v>
      </c>
      <c r="E106" s="197"/>
      <c r="F106" s="197"/>
      <c r="G106" s="197"/>
      <c r="H106" s="197"/>
      <c r="I106" s="82"/>
      <c r="J106" s="197" t="s">
        <v>113</v>
      </c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225">
        <f>'12 - SO 05 Prekládka NN v...'!J32</f>
        <v>0</v>
      </c>
      <c r="AH106" s="226"/>
      <c r="AI106" s="226"/>
      <c r="AJ106" s="226"/>
      <c r="AK106" s="226"/>
      <c r="AL106" s="226"/>
      <c r="AM106" s="226"/>
      <c r="AN106" s="225">
        <f t="shared" si="0"/>
        <v>0</v>
      </c>
      <c r="AO106" s="226"/>
      <c r="AP106" s="226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197" t="s">
        <v>115</v>
      </c>
      <c r="E107" s="197"/>
      <c r="F107" s="197"/>
      <c r="G107" s="197"/>
      <c r="H107" s="197"/>
      <c r="I107" s="82"/>
      <c r="J107" s="197" t="s">
        <v>116</v>
      </c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225">
        <f>'13 - SO 06 Odberné elektr...'!J32</f>
        <v>0</v>
      </c>
      <c r="AH107" s="226"/>
      <c r="AI107" s="226"/>
      <c r="AJ107" s="226"/>
      <c r="AK107" s="226"/>
      <c r="AL107" s="226"/>
      <c r="AM107" s="226"/>
      <c r="AN107" s="225">
        <f t="shared" si="0"/>
        <v>0</v>
      </c>
      <c r="AO107" s="226"/>
      <c r="AP107" s="226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197" t="s">
        <v>118</v>
      </c>
      <c r="E108" s="197"/>
      <c r="F108" s="197"/>
      <c r="G108" s="197"/>
      <c r="H108" s="197"/>
      <c r="I108" s="82"/>
      <c r="J108" s="197" t="s">
        <v>119</v>
      </c>
      <c r="K108" s="197"/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225">
        <f>'14 - SO 07 Dieselagregát'!J32</f>
        <v>0</v>
      </c>
      <c r="AH108" s="226"/>
      <c r="AI108" s="226"/>
      <c r="AJ108" s="226"/>
      <c r="AK108" s="226"/>
      <c r="AL108" s="226"/>
      <c r="AM108" s="226"/>
      <c r="AN108" s="225">
        <f t="shared" si="0"/>
        <v>0</v>
      </c>
      <c r="AO108" s="226"/>
      <c r="AP108" s="226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D107:H107"/>
    <mergeCell ref="J107:AF107"/>
    <mergeCell ref="D108:H108"/>
    <mergeCell ref="J108:AF108"/>
    <mergeCell ref="AG94:AM94"/>
    <mergeCell ref="AG104:AM104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D99:H99"/>
    <mergeCell ref="D100:H100"/>
    <mergeCell ref="D96:H96"/>
    <mergeCell ref="D97:H97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99" t="s">
        <v>3228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99" t="str">
        <f>E9</f>
        <v>08 - SO 01.6  Športova hala - zariadenie na odvod dymu a tepla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3229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2029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41" t="s">
        <v>148</v>
      </c>
      <c r="E102" s="242"/>
      <c r="F102" s="242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41" t="s">
        <v>151</v>
      </c>
      <c r="E103" s="242"/>
      <c r="F103" s="242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1" t="s">
        <v>152</v>
      </c>
      <c r="E104" s="242"/>
      <c r="F104" s="242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1" t="s">
        <v>153</v>
      </c>
      <c r="E105" s="242"/>
      <c r="F105" s="242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1" t="s">
        <v>154</v>
      </c>
      <c r="E106" s="242"/>
      <c r="F106" s="242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1.25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37" t="str">
        <f>E7</f>
        <v xml:space="preserve"> ŠH Angels Aréna  Rekonštrukcia a Modernizácia pre VO</v>
      </c>
      <c r="F118" s="238"/>
      <c r="G118" s="238"/>
      <c r="H118" s="23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199" t="str">
        <f>E9</f>
        <v>08 - SO 01.6  Športova hala - zariadenie na odvod dymu a tepla</v>
      </c>
      <c r="F120" s="239"/>
      <c r="G120" s="239"/>
      <c r="H120" s="23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Košice</v>
      </c>
      <c r="G122" s="29"/>
      <c r="H122" s="29"/>
      <c r="I122" s="24" t="s">
        <v>20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>Mesto Košice, Tr. SNP 48/A, 040 11 Košice</v>
      </c>
      <c r="G124" s="29"/>
      <c r="H124" s="29"/>
      <c r="I124" s="24" t="s">
        <v>26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1304</v>
      </c>
      <c r="F129" s="151" t="s">
        <v>3230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3231</v>
      </c>
      <c r="F130" s="164" t="s">
        <v>3232</v>
      </c>
      <c r="G130" s="165" t="s">
        <v>244</v>
      </c>
      <c r="H130" s="166">
        <v>4</v>
      </c>
      <c r="I130" s="167"/>
      <c r="J130" s="166">
        <f>ROUND(I130*H130,3)</f>
        <v>0</v>
      </c>
      <c r="K130" s="168"/>
      <c r="L130" s="30"/>
      <c r="M130" s="169" t="s">
        <v>1</v>
      </c>
      <c r="N130" s="170" t="s">
        <v>38</v>
      </c>
      <c r="O130" s="58"/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3" t="s">
        <v>179</v>
      </c>
      <c r="AT130" s="173" t="s">
        <v>175</v>
      </c>
      <c r="AU130" s="173" t="s">
        <v>80</v>
      </c>
      <c r="AY130" s="14" t="s">
        <v>172</v>
      </c>
      <c r="BE130" s="174">
        <f>IF(N130="základná",J130,0)</f>
        <v>0</v>
      </c>
      <c r="BF130" s="174">
        <f>IF(N130="znížená",J130,0)</f>
        <v>0</v>
      </c>
      <c r="BG130" s="174">
        <f>IF(N130="zákl. prenesená",J130,0)</f>
        <v>0</v>
      </c>
      <c r="BH130" s="174">
        <f>IF(N130="zníž. prenesená",J130,0)</f>
        <v>0</v>
      </c>
      <c r="BI130" s="174">
        <f>IF(N130="nulová",J130,0)</f>
        <v>0</v>
      </c>
      <c r="BJ130" s="14" t="s">
        <v>150</v>
      </c>
      <c r="BK130" s="175">
        <f>ROUND(I130*H130,3)</f>
        <v>0</v>
      </c>
      <c r="BL130" s="14" t="s">
        <v>179</v>
      </c>
      <c r="BM130" s="173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3233</v>
      </c>
      <c r="F131" s="164" t="s">
        <v>3234</v>
      </c>
      <c r="G131" s="165" t="s">
        <v>244</v>
      </c>
      <c r="H131" s="166">
        <v>4</v>
      </c>
      <c r="I131" s="167"/>
      <c r="J131" s="166">
        <f>ROUND(I131*H131,3)</f>
        <v>0</v>
      </c>
      <c r="K131" s="168"/>
      <c r="L131" s="30"/>
      <c r="M131" s="169" t="s">
        <v>1</v>
      </c>
      <c r="N131" s="170" t="s">
        <v>38</v>
      </c>
      <c r="O131" s="58"/>
      <c r="P131" s="171">
        <f>O131*H131</f>
        <v>0</v>
      </c>
      <c r="Q131" s="171">
        <v>0</v>
      </c>
      <c r="R131" s="171">
        <f>Q131*H131</f>
        <v>0</v>
      </c>
      <c r="S131" s="171">
        <v>0</v>
      </c>
      <c r="T131" s="172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3" t="s">
        <v>179</v>
      </c>
      <c r="AT131" s="173" t="s">
        <v>175</v>
      </c>
      <c r="AU131" s="173" t="s">
        <v>80</v>
      </c>
      <c r="AY131" s="14" t="s">
        <v>172</v>
      </c>
      <c r="BE131" s="174">
        <f>IF(N131="základná",J131,0)</f>
        <v>0</v>
      </c>
      <c r="BF131" s="174">
        <f>IF(N131="znížená",J131,0)</f>
        <v>0</v>
      </c>
      <c r="BG131" s="174">
        <f>IF(N131="zákl. prenesená",J131,0)</f>
        <v>0</v>
      </c>
      <c r="BH131" s="174">
        <f>IF(N131="zníž. prenesená",J131,0)</f>
        <v>0</v>
      </c>
      <c r="BI131" s="174">
        <f>IF(N131="nulová",J131,0)</f>
        <v>0</v>
      </c>
      <c r="BJ131" s="14" t="s">
        <v>150</v>
      </c>
      <c r="BK131" s="175">
        <f>ROUND(I131*H131,3)</f>
        <v>0</v>
      </c>
      <c r="BL131" s="14" t="s">
        <v>179</v>
      </c>
      <c r="BM131" s="173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3235</v>
      </c>
      <c r="F132" s="164" t="s">
        <v>3236</v>
      </c>
      <c r="G132" s="165" t="s">
        <v>2210</v>
      </c>
      <c r="H132" s="166">
        <v>13</v>
      </c>
      <c r="I132" s="167"/>
      <c r="J132" s="166">
        <f>ROUND(I132*H132,3)</f>
        <v>0</v>
      </c>
      <c r="K132" s="168"/>
      <c r="L132" s="30"/>
      <c r="M132" s="169" t="s">
        <v>1</v>
      </c>
      <c r="N132" s="170" t="s">
        <v>38</v>
      </c>
      <c r="O132" s="58"/>
      <c r="P132" s="171">
        <f>O132*H132</f>
        <v>0</v>
      </c>
      <c r="Q132" s="171">
        <v>0</v>
      </c>
      <c r="R132" s="171">
        <f>Q132*H132</f>
        <v>0</v>
      </c>
      <c r="S132" s="171">
        <v>0</v>
      </c>
      <c r="T132" s="172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179</v>
      </c>
      <c r="AT132" s="173" t="s">
        <v>175</v>
      </c>
      <c r="AU132" s="173" t="s">
        <v>80</v>
      </c>
      <c r="AY132" s="14" t="s">
        <v>172</v>
      </c>
      <c r="BE132" s="174">
        <f>IF(N132="základná",J132,0)</f>
        <v>0</v>
      </c>
      <c r="BF132" s="174">
        <f>IF(N132="znížená",J132,0)</f>
        <v>0</v>
      </c>
      <c r="BG132" s="174">
        <f>IF(N132="zákl. prenesená",J132,0)</f>
        <v>0</v>
      </c>
      <c r="BH132" s="174">
        <f>IF(N132="zníž. prenesená",J132,0)</f>
        <v>0</v>
      </c>
      <c r="BI132" s="174">
        <f>IF(N132="nulová",J132,0)</f>
        <v>0</v>
      </c>
      <c r="BJ132" s="14" t="s">
        <v>150</v>
      </c>
      <c r="BK132" s="175">
        <f>ROUND(I132*H132,3)</f>
        <v>0</v>
      </c>
      <c r="BL132" s="14" t="s">
        <v>179</v>
      </c>
      <c r="BM132" s="173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3237</v>
      </c>
      <c r="F133" s="164" t="s">
        <v>3238</v>
      </c>
      <c r="G133" s="165" t="s">
        <v>244</v>
      </c>
      <c r="H133" s="166">
        <v>1</v>
      </c>
      <c r="I133" s="167"/>
      <c r="J133" s="166">
        <f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>O133*H133</f>
        <v>0</v>
      </c>
      <c r="Q133" s="171">
        <v>0</v>
      </c>
      <c r="R133" s="171">
        <f>Q133*H133</f>
        <v>0</v>
      </c>
      <c r="S133" s="171">
        <v>0</v>
      </c>
      <c r="T133" s="172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179</v>
      </c>
      <c r="AT133" s="173" t="s">
        <v>175</v>
      </c>
      <c r="AU133" s="173" t="s">
        <v>80</v>
      </c>
      <c r="AY133" s="14" t="s">
        <v>172</v>
      </c>
      <c r="BE133" s="174">
        <f>IF(N133="základná",J133,0)</f>
        <v>0</v>
      </c>
      <c r="BF133" s="174">
        <f>IF(N133="znížená",J133,0)</f>
        <v>0</v>
      </c>
      <c r="BG133" s="174">
        <f>IF(N133="zákl. prenesená",J133,0)</f>
        <v>0</v>
      </c>
      <c r="BH133" s="174">
        <f>IF(N133="zníž. prenesená",J133,0)</f>
        <v>0</v>
      </c>
      <c r="BI133" s="174">
        <f>IF(N133="nulová",J133,0)</f>
        <v>0</v>
      </c>
      <c r="BJ133" s="14" t="s">
        <v>150</v>
      </c>
      <c r="BK133" s="175">
        <f>ROUND(I133*H133,3)</f>
        <v>0</v>
      </c>
      <c r="BL133" s="14" t="s">
        <v>179</v>
      </c>
      <c r="BM133" s="173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3239</v>
      </c>
      <c r="F134" s="164" t="s">
        <v>3240</v>
      </c>
      <c r="G134" s="165" t="s">
        <v>1761</v>
      </c>
      <c r="H134" s="166">
        <v>1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179</v>
      </c>
      <c r="BM134" s="173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1290</v>
      </c>
      <c r="I135" s="152"/>
      <c r="J135" s="153">
        <f>BK135</f>
        <v>0</v>
      </c>
      <c r="L135" s="149"/>
      <c r="M135" s="191"/>
      <c r="N135" s="192"/>
      <c r="O135" s="192"/>
      <c r="P135" s="193">
        <v>0</v>
      </c>
      <c r="Q135" s="192"/>
      <c r="R135" s="193">
        <v>0</v>
      </c>
      <c r="S135" s="192"/>
      <c r="T135" s="194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3241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 xml:space="preserve">09 - SO 01.7  Športova hala - EPS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3075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2029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41" t="s">
        <v>148</v>
      </c>
      <c r="E103" s="242"/>
      <c r="F103" s="242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1" t="s">
        <v>151</v>
      </c>
      <c r="E104" s="242"/>
      <c r="F104" s="242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1" t="s">
        <v>152</v>
      </c>
      <c r="E105" s="242"/>
      <c r="F105" s="242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1" t="s">
        <v>153</v>
      </c>
      <c r="E106" s="242"/>
      <c r="F106" s="242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1" t="s">
        <v>154</v>
      </c>
      <c r="E107" s="242"/>
      <c r="F107" s="242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1.25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37" t="str">
        <f>E7</f>
        <v xml:space="preserve"> ŠH Angels Aréna  Rekonštrukcia a Modernizácia pre VO</v>
      </c>
      <c r="F119" s="238"/>
      <c r="G119" s="238"/>
      <c r="H119" s="238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99" t="str">
        <f>E9</f>
        <v xml:space="preserve">09 - SO 01.7  Športova hala - EPS </v>
      </c>
      <c r="F121" s="239"/>
      <c r="G121" s="239"/>
      <c r="H121" s="23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F12</f>
        <v>Košice</v>
      </c>
      <c r="G123" s="29"/>
      <c r="H123" s="29"/>
      <c r="I123" s="24" t="s">
        <v>20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E15</f>
        <v>Mesto Košice, Tr. SNP 48/A, 040 11 Košice</v>
      </c>
      <c r="G125" s="29"/>
      <c r="H125" s="29"/>
      <c r="I125" s="24" t="s">
        <v>26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406</v>
      </c>
      <c r="F130" s="151" t="s">
        <v>2432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3082</v>
      </c>
      <c r="F131" s="160" t="s">
        <v>3083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406</v>
      </c>
      <c r="E132" s="182" t="s">
        <v>3242</v>
      </c>
      <c r="F132" s="183" t="s">
        <v>3243</v>
      </c>
      <c r="G132" s="184" t="s">
        <v>244</v>
      </c>
      <c r="H132" s="185">
        <v>1</v>
      </c>
      <c r="I132" s="186"/>
      <c r="J132" s="185">
        <f t="shared" ref="J132:J179" si="5">ROUND(I132*H132,3)</f>
        <v>0</v>
      </c>
      <c r="K132" s="187"/>
      <c r="L132" s="188"/>
      <c r="M132" s="189" t="s">
        <v>1</v>
      </c>
      <c r="N132" s="190" t="s">
        <v>38</v>
      </c>
      <c r="O132" s="58"/>
      <c r="P132" s="171">
        <f t="shared" ref="P132:P179" si="6">O132*H132</f>
        <v>0</v>
      </c>
      <c r="Q132" s="171">
        <v>0</v>
      </c>
      <c r="R132" s="171">
        <f t="shared" ref="R132:R179" si="7">Q132*H132</f>
        <v>0</v>
      </c>
      <c r="S132" s="171">
        <v>0</v>
      </c>
      <c r="T132" s="172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819</v>
      </c>
      <c r="AT132" s="173" t="s">
        <v>406</v>
      </c>
      <c r="AU132" s="173" t="s">
        <v>150</v>
      </c>
      <c r="AY132" s="14" t="s">
        <v>172</v>
      </c>
      <c r="BE132" s="174">
        <f t="shared" ref="BE132:BE179" si="9">IF(N132="základná",J132,0)</f>
        <v>0</v>
      </c>
      <c r="BF132" s="174">
        <f t="shared" ref="BF132:BF179" si="10">IF(N132="znížená",J132,0)</f>
        <v>0</v>
      </c>
      <c r="BG132" s="174">
        <f t="shared" ref="BG132:BG179" si="11">IF(N132="zákl. prenesená",J132,0)</f>
        <v>0</v>
      </c>
      <c r="BH132" s="174">
        <f t="shared" ref="BH132:BH179" si="12">IF(N132="zníž. prenesená",J132,0)</f>
        <v>0</v>
      </c>
      <c r="BI132" s="174">
        <f t="shared" ref="BI132:BI179" si="13">IF(N132="nulová",J132,0)</f>
        <v>0</v>
      </c>
      <c r="BJ132" s="14" t="s">
        <v>150</v>
      </c>
      <c r="BK132" s="175">
        <f t="shared" ref="BK132:BK179" si="14">ROUND(I132*H132,3)</f>
        <v>0</v>
      </c>
      <c r="BL132" s="14" t="s">
        <v>284</v>
      </c>
      <c r="BM132" s="173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406</v>
      </c>
      <c r="E133" s="182" t="s">
        <v>3244</v>
      </c>
      <c r="F133" s="183" t="s">
        <v>3245</v>
      </c>
      <c r="G133" s="184" t="s">
        <v>244</v>
      </c>
      <c r="H133" s="185">
        <v>1</v>
      </c>
      <c r="I133" s="186"/>
      <c r="J133" s="185">
        <f t="shared" si="5"/>
        <v>0</v>
      </c>
      <c r="K133" s="187"/>
      <c r="L133" s="188"/>
      <c r="M133" s="189" t="s">
        <v>1</v>
      </c>
      <c r="N133" s="190" t="s">
        <v>38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819</v>
      </c>
      <c r="AT133" s="173" t="s">
        <v>406</v>
      </c>
      <c r="AU133" s="173" t="s">
        <v>150</v>
      </c>
      <c r="AY133" s="14" t="s">
        <v>172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150</v>
      </c>
      <c r="BK133" s="175">
        <f t="shared" si="14"/>
        <v>0</v>
      </c>
      <c r="BL133" s="14" t="s">
        <v>284</v>
      </c>
      <c r="BM133" s="173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406</v>
      </c>
      <c r="E134" s="182" t="s">
        <v>3246</v>
      </c>
      <c r="F134" s="183" t="s">
        <v>3247</v>
      </c>
      <c r="G134" s="184" t="s">
        <v>244</v>
      </c>
      <c r="H134" s="185">
        <v>1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819</v>
      </c>
      <c r="AT134" s="173" t="s">
        <v>406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284</v>
      </c>
      <c r="BM134" s="173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406</v>
      </c>
      <c r="E135" s="182" t="s">
        <v>3248</v>
      </c>
      <c r="F135" s="183" t="s">
        <v>3249</v>
      </c>
      <c r="G135" s="184" t="s">
        <v>244</v>
      </c>
      <c r="H135" s="185">
        <v>1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819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406</v>
      </c>
      <c r="E136" s="182" t="s">
        <v>3250</v>
      </c>
      <c r="F136" s="183" t="s">
        <v>3251</v>
      </c>
      <c r="G136" s="184" t="s">
        <v>244</v>
      </c>
      <c r="H136" s="185">
        <v>2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819</v>
      </c>
      <c r="AT136" s="173" t="s">
        <v>406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406</v>
      </c>
      <c r="E137" s="182" t="s">
        <v>3252</v>
      </c>
      <c r="F137" s="183" t="s">
        <v>3253</v>
      </c>
      <c r="G137" s="184" t="s">
        <v>244</v>
      </c>
      <c r="H137" s="185">
        <v>45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819</v>
      </c>
      <c r="AT137" s="173" t="s">
        <v>406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406</v>
      </c>
      <c r="E138" s="182" t="s">
        <v>3254</v>
      </c>
      <c r="F138" s="183" t="s">
        <v>3255</v>
      </c>
      <c r="G138" s="184" t="s">
        <v>244</v>
      </c>
      <c r="H138" s="185">
        <v>40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819</v>
      </c>
      <c r="AT138" s="173" t="s">
        <v>406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406</v>
      </c>
      <c r="E139" s="182" t="s">
        <v>3256</v>
      </c>
      <c r="F139" s="183" t="s">
        <v>3257</v>
      </c>
      <c r="G139" s="184" t="s">
        <v>244</v>
      </c>
      <c r="H139" s="185">
        <v>5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819</v>
      </c>
      <c r="AT139" s="173" t="s">
        <v>406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406</v>
      </c>
      <c r="E140" s="182" t="s">
        <v>3258</v>
      </c>
      <c r="F140" s="183" t="s">
        <v>3259</v>
      </c>
      <c r="G140" s="184" t="s">
        <v>244</v>
      </c>
      <c r="H140" s="185">
        <v>13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819</v>
      </c>
      <c r="AT140" s="173" t="s">
        <v>406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406</v>
      </c>
      <c r="E141" s="182" t="s">
        <v>3260</v>
      </c>
      <c r="F141" s="183" t="s">
        <v>3261</v>
      </c>
      <c r="G141" s="184" t="s">
        <v>244</v>
      </c>
      <c r="H141" s="185">
        <v>13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819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406</v>
      </c>
      <c r="E142" s="182" t="s">
        <v>3262</v>
      </c>
      <c r="F142" s="183" t="s">
        <v>3263</v>
      </c>
      <c r="G142" s="184" t="s">
        <v>244</v>
      </c>
      <c r="H142" s="185">
        <v>2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819</v>
      </c>
      <c r="AT142" s="173" t="s">
        <v>406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406</v>
      </c>
      <c r="E143" s="182" t="s">
        <v>3264</v>
      </c>
      <c r="F143" s="183" t="s">
        <v>3265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819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406</v>
      </c>
      <c r="E144" s="182" t="s">
        <v>3266</v>
      </c>
      <c r="F144" s="183" t="s">
        <v>3267</v>
      </c>
      <c r="G144" s="184" t="s">
        <v>244</v>
      </c>
      <c r="H144" s="185">
        <v>1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819</v>
      </c>
      <c r="AT144" s="173" t="s">
        <v>406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406</v>
      </c>
      <c r="E145" s="182" t="s">
        <v>3268</v>
      </c>
      <c r="F145" s="183" t="s">
        <v>3269</v>
      </c>
      <c r="G145" s="184" t="s">
        <v>244</v>
      </c>
      <c r="H145" s="185">
        <v>1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819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406</v>
      </c>
      <c r="E146" s="182" t="s">
        <v>3270</v>
      </c>
      <c r="F146" s="183" t="s">
        <v>3271</v>
      </c>
      <c r="G146" s="184" t="s">
        <v>244</v>
      </c>
      <c r="H146" s="185">
        <v>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819</v>
      </c>
      <c r="AT146" s="173" t="s">
        <v>406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406</v>
      </c>
      <c r="E147" s="182" t="s">
        <v>3131</v>
      </c>
      <c r="F147" s="183" t="s">
        <v>3132</v>
      </c>
      <c r="G147" s="184" t="s">
        <v>725</v>
      </c>
      <c r="H147" s="186"/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819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3272</v>
      </c>
      <c r="F148" s="164" t="s">
        <v>3273</v>
      </c>
      <c r="G148" s="165" t="s">
        <v>244</v>
      </c>
      <c r="H148" s="166">
        <v>40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284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284</v>
      </c>
      <c r="BM148" s="173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3274</v>
      </c>
      <c r="F149" s="164" t="s">
        <v>3275</v>
      </c>
      <c r="G149" s="165" t="s">
        <v>244</v>
      </c>
      <c r="H149" s="166">
        <v>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284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284</v>
      </c>
      <c r="BM149" s="173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3276</v>
      </c>
      <c r="F150" s="164" t="s">
        <v>3277</v>
      </c>
      <c r="G150" s="165" t="s">
        <v>244</v>
      </c>
      <c r="H150" s="166">
        <v>45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284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284</v>
      </c>
      <c r="BM150" s="173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3278</v>
      </c>
      <c r="F151" s="164" t="s">
        <v>3279</v>
      </c>
      <c r="G151" s="165" t="s">
        <v>244</v>
      </c>
      <c r="H151" s="166">
        <v>13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284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284</v>
      </c>
      <c r="BM151" s="173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3280</v>
      </c>
      <c r="F152" s="164" t="s">
        <v>3281</v>
      </c>
      <c r="G152" s="165" t="s">
        <v>244</v>
      </c>
      <c r="H152" s="166">
        <v>13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284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284</v>
      </c>
      <c r="BM152" s="173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3282</v>
      </c>
      <c r="F153" s="164" t="s">
        <v>3283</v>
      </c>
      <c r="G153" s="165" t="s">
        <v>244</v>
      </c>
      <c r="H153" s="166">
        <v>3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284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284</v>
      </c>
      <c r="BM153" s="173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3284</v>
      </c>
      <c r="F154" s="164" t="s">
        <v>3285</v>
      </c>
      <c r="G154" s="165" t="s">
        <v>244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284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284</v>
      </c>
      <c r="BM154" s="173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3286</v>
      </c>
      <c r="F155" s="164" t="s">
        <v>3287</v>
      </c>
      <c r="G155" s="165" t="s">
        <v>244</v>
      </c>
      <c r="H155" s="166">
        <v>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284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284</v>
      </c>
      <c r="BM155" s="173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3288</v>
      </c>
      <c r="F156" s="164" t="s">
        <v>3289</v>
      </c>
      <c r="G156" s="165" t="s">
        <v>244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284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284</v>
      </c>
      <c r="BM156" s="173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3290</v>
      </c>
      <c r="F157" s="164" t="s">
        <v>3291</v>
      </c>
      <c r="G157" s="165" t="s">
        <v>3160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284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284</v>
      </c>
      <c r="BM157" s="173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3292</v>
      </c>
      <c r="F158" s="164" t="s">
        <v>3293</v>
      </c>
      <c r="G158" s="165" t="s">
        <v>3294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284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284</v>
      </c>
      <c r="BM158" s="173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406</v>
      </c>
      <c r="E159" s="182" t="s">
        <v>3295</v>
      </c>
      <c r="F159" s="183" t="s">
        <v>3296</v>
      </c>
      <c r="G159" s="184" t="s">
        <v>239</v>
      </c>
      <c r="H159" s="185">
        <v>600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819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284</v>
      </c>
      <c r="BM159" s="173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406</v>
      </c>
      <c r="E160" s="182" t="s">
        <v>3297</v>
      </c>
      <c r="F160" s="183" t="s">
        <v>3298</v>
      </c>
      <c r="G160" s="184" t="s">
        <v>239</v>
      </c>
      <c r="H160" s="185">
        <v>200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819</v>
      </c>
      <c r="AT160" s="173" t="s">
        <v>406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284</v>
      </c>
      <c r="BM160" s="173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406</v>
      </c>
      <c r="E161" s="182" t="s">
        <v>3299</v>
      </c>
      <c r="F161" s="183" t="s">
        <v>3300</v>
      </c>
      <c r="G161" s="184" t="s">
        <v>239</v>
      </c>
      <c r="H161" s="185">
        <v>250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819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284</v>
      </c>
      <c r="BM161" s="173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406</v>
      </c>
      <c r="E162" s="182" t="s">
        <v>3301</v>
      </c>
      <c r="F162" s="183" t="s">
        <v>3302</v>
      </c>
      <c r="G162" s="184" t="s">
        <v>239</v>
      </c>
      <c r="H162" s="185">
        <v>50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819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284</v>
      </c>
      <c r="BM162" s="173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406</v>
      </c>
      <c r="E163" s="182" t="s">
        <v>3303</v>
      </c>
      <c r="F163" s="183" t="s">
        <v>3304</v>
      </c>
      <c r="G163" s="184" t="s">
        <v>244</v>
      </c>
      <c r="H163" s="185">
        <v>100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819</v>
      </c>
      <c r="AT163" s="173" t="s">
        <v>406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284</v>
      </c>
      <c r="BM163" s="173" t="s">
        <v>284</v>
      </c>
    </row>
    <row r="164" spans="1:65" s="2" customFormat="1" ht="16.5" customHeight="1">
      <c r="A164" s="29"/>
      <c r="B164" s="127"/>
      <c r="C164" s="181" t="s">
        <v>289</v>
      </c>
      <c r="D164" s="181" t="s">
        <v>406</v>
      </c>
      <c r="E164" s="182" t="s">
        <v>3305</v>
      </c>
      <c r="F164" s="183" t="s">
        <v>3306</v>
      </c>
      <c r="G164" s="184" t="s">
        <v>244</v>
      </c>
      <c r="H164" s="185">
        <v>800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819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284</v>
      </c>
      <c r="BM164" s="173" t="s">
        <v>293</v>
      </c>
    </row>
    <row r="165" spans="1:65" s="2" customFormat="1" ht="16.5" customHeight="1">
      <c r="A165" s="29"/>
      <c r="B165" s="127"/>
      <c r="C165" s="181" t="s">
        <v>229</v>
      </c>
      <c r="D165" s="181" t="s">
        <v>406</v>
      </c>
      <c r="E165" s="182" t="s">
        <v>3307</v>
      </c>
      <c r="F165" s="183" t="s">
        <v>3308</v>
      </c>
      <c r="G165" s="184" t="s">
        <v>244</v>
      </c>
      <c r="H165" s="185">
        <v>800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819</v>
      </c>
      <c r="AT165" s="173" t="s">
        <v>406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284</v>
      </c>
      <c r="BM165" s="173" t="s">
        <v>296</v>
      </c>
    </row>
    <row r="166" spans="1:65" s="2" customFormat="1" ht="16.5" customHeight="1">
      <c r="A166" s="29"/>
      <c r="B166" s="127"/>
      <c r="C166" s="181" t="s">
        <v>297</v>
      </c>
      <c r="D166" s="181" t="s">
        <v>406</v>
      </c>
      <c r="E166" s="182" t="s">
        <v>3131</v>
      </c>
      <c r="F166" s="183" t="s">
        <v>3132</v>
      </c>
      <c r="G166" s="184" t="s">
        <v>725</v>
      </c>
      <c r="H166" s="186"/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819</v>
      </c>
      <c r="AT166" s="173" t="s">
        <v>406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284</v>
      </c>
      <c r="BM166" s="173" t="s">
        <v>300</v>
      </c>
    </row>
    <row r="167" spans="1:65" s="2" customFormat="1" ht="16.5" customHeight="1">
      <c r="A167" s="29"/>
      <c r="B167" s="127"/>
      <c r="C167" s="181" t="s">
        <v>232</v>
      </c>
      <c r="D167" s="181" t="s">
        <v>406</v>
      </c>
      <c r="E167" s="182" t="s">
        <v>3309</v>
      </c>
      <c r="F167" s="183" t="s">
        <v>3310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819</v>
      </c>
      <c r="AT167" s="173" t="s">
        <v>406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284</v>
      </c>
      <c r="BM167" s="173" t="s">
        <v>303</v>
      </c>
    </row>
    <row r="168" spans="1:65" s="2" customFormat="1" ht="21.75" customHeight="1">
      <c r="A168" s="29"/>
      <c r="B168" s="127"/>
      <c r="C168" s="162" t="s">
        <v>304</v>
      </c>
      <c r="D168" s="162" t="s">
        <v>175</v>
      </c>
      <c r="E168" s="163" t="s">
        <v>3212</v>
      </c>
      <c r="F168" s="164" t="s">
        <v>3213</v>
      </c>
      <c r="G168" s="165" t="s">
        <v>239</v>
      </c>
      <c r="H168" s="166">
        <v>250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284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284</v>
      </c>
      <c r="BM168" s="173" t="s">
        <v>307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3311</v>
      </c>
      <c r="F169" s="164" t="s">
        <v>3312</v>
      </c>
      <c r="G169" s="165" t="s">
        <v>244</v>
      </c>
      <c r="H169" s="166">
        <v>60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284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284</v>
      </c>
      <c r="BM169" s="173" t="s">
        <v>310</v>
      </c>
    </row>
    <row r="170" spans="1:65" s="2" customFormat="1" ht="16.5" customHeight="1">
      <c r="A170" s="29"/>
      <c r="B170" s="127"/>
      <c r="C170" s="162" t="s">
        <v>313</v>
      </c>
      <c r="D170" s="162" t="s">
        <v>175</v>
      </c>
      <c r="E170" s="163" t="s">
        <v>3313</v>
      </c>
      <c r="F170" s="164" t="s">
        <v>3314</v>
      </c>
      <c r="G170" s="165" t="s">
        <v>244</v>
      </c>
      <c r="H170" s="166">
        <v>10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284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284</v>
      </c>
      <c r="BM170" s="173" t="s">
        <v>316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3315</v>
      </c>
      <c r="F171" s="164" t="s">
        <v>3316</v>
      </c>
      <c r="G171" s="165" t="s">
        <v>239</v>
      </c>
      <c r="H171" s="166">
        <v>800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284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284</v>
      </c>
      <c r="BM171" s="173" t="s">
        <v>321</v>
      </c>
    </row>
    <row r="172" spans="1:65" s="2" customFormat="1" ht="21.75" customHeight="1">
      <c r="A172" s="29"/>
      <c r="B172" s="127"/>
      <c r="C172" s="162" t="s">
        <v>322</v>
      </c>
      <c r="D172" s="162" t="s">
        <v>175</v>
      </c>
      <c r="E172" s="163" t="s">
        <v>3317</v>
      </c>
      <c r="F172" s="164" t="s">
        <v>3318</v>
      </c>
      <c r="G172" s="165" t="s">
        <v>239</v>
      </c>
      <c r="H172" s="166">
        <v>300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284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284</v>
      </c>
      <c r="BM172" s="173" t="s">
        <v>325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3319</v>
      </c>
      <c r="F173" s="164" t="s">
        <v>3320</v>
      </c>
      <c r="G173" s="165" t="s">
        <v>244</v>
      </c>
      <c r="H173" s="166">
        <v>900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284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284</v>
      </c>
      <c r="BM173" s="173" t="s">
        <v>328</v>
      </c>
    </row>
    <row r="174" spans="1:65" s="2" customFormat="1" ht="16.5" customHeight="1">
      <c r="A174" s="29"/>
      <c r="B174" s="127"/>
      <c r="C174" s="162" t="s">
        <v>331</v>
      </c>
      <c r="D174" s="162" t="s">
        <v>175</v>
      </c>
      <c r="E174" s="163" t="s">
        <v>3321</v>
      </c>
      <c r="F174" s="164" t="s">
        <v>3322</v>
      </c>
      <c r="G174" s="165" t="s">
        <v>3160</v>
      </c>
      <c r="H174" s="166">
        <v>71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284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284</v>
      </c>
      <c r="BM174" s="173" t="s">
        <v>334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3323</v>
      </c>
      <c r="F175" s="164" t="s">
        <v>3324</v>
      </c>
      <c r="G175" s="165" t="s">
        <v>244</v>
      </c>
      <c r="H175" s="166">
        <v>15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284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284</v>
      </c>
      <c r="BM175" s="173" t="s">
        <v>339</v>
      </c>
    </row>
    <row r="176" spans="1:65" s="2" customFormat="1" ht="21.75" customHeight="1">
      <c r="A176" s="29"/>
      <c r="B176" s="127"/>
      <c r="C176" s="162" t="s">
        <v>340</v>
      </c>
      <c r="D176" s="162" t="s">
        <v>175</v>
      </c>
      <c r="E176" s="163" t="s">
        <v>3325</v>
      </c>
      <c r="F176" s="164" t="s">
        <v>3326</v>
      </c>
      <c r="G176" s="165" t="s">
        <v>671</v>
      </c>
      <c r="H176" s="166">
        <v>24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284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284</v>
      </c>
      <c r="BM176" s="173" t="s">
        <v>343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3221</v>
      </c>
      <c r="F177" s="164" t="s">
        <v>3222</v>
      </c>
      <c r="G177" s="165" t="s">
        <v>244</v>
      </c>
      <c r="H177" s="166">
        <v>1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284</v>
      </c>
      <c r="AT177" s="173" t="s">
        <v>175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284</v>
      </c>
      <c r="BM177" s="173" t="s">
        <v>348</v>
      </c>
    </row>
    <row r="178" spans="1:65" s="2" customFormat="1" ht="16.5" customHeight="1">
      <c r="A178" s="29"/>
      <c r="B178" s="127"/>
      <c r="C178" s="162" t="s">
        <v>349</v>
      </c>
      <c r="D178" s="162" t="s">
        <v>175</v>
      </c>
      <c r="E178" s="163" t="s">
        <v>3224</v>
      </c>
      <c r="F178" s="164" t="s">
        <v>3225</v>
      </c>
      <c r="G178" s="165" t="s">
        <v>725</v>
      </c>
      <c r="H178" s="167"/>
      <c r="I178" s="167"/>
      <c r="J178" s="166">
        <f t="shared" si="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284</v>
      </c>
      <c r="AT178" s="173" t="s">
        <v>175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284</v>
      </c>
      <c r="BM178" s="173" t="s">
        <v>352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3226</v>
      </c>
      <c r="F179" s="164" t="s">
        <v>3227</v>
      </c>
      <c r="G179" s="165" t="s">
        <v>725</v>
      </c>
      <c r="H179" s="167"/>
      <c r="I179" s="167"/>
      <c r="J179" s="166">
        <f t="shared" si="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284</v>
      </c>
      <c r="AT179" s="173" t="s">
        <v>175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284</v>
      </c>
      <c r="BM179" s="173" t="s">
        <v>357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1290</v>
      </c>
      <c r="I180" s="152"/>
      <c r="J180" s="153">
        <f>BK180</f>
        <v>0</v>
      </c>
      <c r="L180" s="149"/>
      <c r="M180" s="191"/>
      <c r="N180" s="192"/>
      <c r="O180" s="192"/>
      <c r="P180" s="193">
        <v>0</v>
      </c>
      <c r="Q180" s="192"/>
      <c r="R180" s="193">
        <v>0</v>
      </c>
      <c r="S180" s="192"/>
      <c r="T180" s="194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3327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 xml:space="preserve">10 - SO 01.8  Športova hala - HSP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3328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3329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3330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3331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3332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3333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2029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41" t="s">
        <v>148</v>
      </c>
      <c r="E107" s="242"/>
      <c r="F107" s="242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1" t="s">
        <v>151</v>
      </c>
      <c r="E108" s="242"/>
      <c r="F108" s="242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1" t="s">
        <v>152</v>
      </c>
      <c r="E109" s="242"/>
      <c r="F109" s="242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1" t="s">
        <v>153</v>
      </c>
      <c r="E110" s="242"/>
      <c r="F110" s="242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1" t="s">
        <v>154</v>
      </c>
      <c r="E111" s="242"/>
      <c r="F111" s="242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 ht="11.25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7" t="str">
        <f>E7</f>
        <v xml:space="preserve"> ŠH Angels Aréna  Rekonštrukcia a Modernizácia pre VO</v>
      </c>
      <c r="F123" s="238"/>
      <c r="G123" s="238"/>
      <c r="H123" s="238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199" t="str">
        <f>E9</f>
        <v xml:space="preserve">10 - SO 01.8  Športova hala - HSP </v>
      </c>
      <c r="F125" s="239"/>
      <c r="G125" s="239"/>
      <c r="H125" s="23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21</v>
      </c>
      <c r="D129" s="29"/>
      <c r="E129" s="29"/>
      <c r="F129" s="22" t="str">
        <f>E15</f>
        <v>Mesto Košice, Tr. SNP 48/A, 040 11 Košice</v>
      </c>
      <c r="G129" s="29"/>
      <c r="H129" s="29"/>
      <c r="I129" s="24" t="s">
        <v>26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24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3334</v>
      </c>
      <c r="F134" s="151" t="s">
        <v>3334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3335</v>
      </c>
      <c r="F135" s="164" t="s">
        <v>3336</v>
      </c>
      <c r="G135" s="165" t="s">
        <v>244</v>
      </c>
      <c r="H135" s="166">
        <v>2</v>
      </c>
      <c r="I135" s="167"/>
      <c r="J135" s="166">
        <f t="shared" ref="J135:J142" si="5">ROUND(I135*H135,3)</f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ref="P135:P142" si="6">O135*H135</f>
        <v>0</v>
      </c>
      <c r="Q135" s="171">
        <v>0</v>
      </c>
      <c r="R135" s="171">
        <f t="shared" ref="R135:R142" si="7">Q135*H135</f>
        <v>0</v>
      </c>
      <c r="S135" s="171">
        <v>0</v>
      </c>
      <c r="T135" s="172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ref="BE135:BE142" si="9">IF(N135="základná",J135,0)</f>
        <v>0</v>
      </c>
      <c r="BF135" s="174">
        <f t="shared" ref="BF135:BF142" si="10">IF(N135="znížená",J135,0)</f>
        <v>0</v>
      </c>
      <c r="BG135" s="174">
        <f t="shared" ref="BG135:BG142" si="11">IF(N135="zákl. prenesená",J135,0)</f>
        <v>0</v>
      </c>
      <c r="BH135" s="174">
        <f t="shared" ref="BH135:BH142" si="12">IF(N135="zníž. prenesená",J135,0)</f>
        <v>0</v>
      </c>
      <c r="BI135" s="174">
        <f t="shared" ref="BI135:BI142" si="13">IF(N135="nulová",J135,0)</f>
        <v>0</v>
      </c>
      <c r="BJ135" s="14" t="s">
        <v>150</v>
      </c>
      <c r="BK135" s="175">
        <f t="shared" ref="BK135:BK142" si="14">ROUND(I135*H135,3)</f>
        <v>0</v>
      </c>
      <c r="BL135" s="14" t="s">
        <v>179</v>
      </c>
      <c r="BM135" s="173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3337</v>
      </c>
      <c r="F136" s="164" t="s">
        <v>3338</v>
      </c>
      <c r="G136" s="165" t="s">
        <v>244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3339</v>
      </c>
      <c r="F137" s="164" t="s">
        <v>3340</v>
      </c>
      <c r="G137" s="165" t="s">
        <v>244</v>
      </c>
      <c r="H137" s="166">
        <v>4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3341</v>
      </c>
      <c r="F138" s="164" t="s">
        <v>3342</v>
      </c>
      <c r="G138" s="165" t="s">
        <v>244</v>
      </c>
      <c r="H138" s="166">
        <v>28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3343</v>
      </c>
      <c r="F139" s="164" t="s">
        <v>3344</v>
      </c>
      <c r="G139" s="165" t="s">
        <v>244</v>
      </c>
      <c r="H139" s="166">
        <v>20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3345</v>
      </c>
      <c r="F140" s="164" t="s">
        <v>3346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3347</v>
      </c>
      <c r="F141" s="164" t="s">
        <v>3348</v>
      </c>
      <c r="G141" s="165" t="s">
        <v>244</v>
      </c>
      <c r="H141" s="166">
        <v>4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3349</v>
      </c>
      <c r="F142" s="164" t="s">
        <v>3132</v>
      </c>
      <c r="G142" s="165" t="s">
        <v>725</v>
      </c>
      <c r="H142" s="167"/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200</v>
      </c>
    </row>
    <row r="143" spans="1:65" s="12" customFormat="1" ht="25.9" customHeight="1">
      <c r="B143" s="149"/>
      <c r="D143" s="150" t="s">
        <v>71</v>
      </c>
      <c r="E143" s="151" t="s">
        <v>3350</v>
      </c>
      <c r="F143" s="151" t="s">
        <v>3350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3351</v>
      </c>
      <c r="F144" s="164" t="s">
        <v>3352</v>
      </c>
      <c r="G144" s="165" t="s">
        <v>244</v>
      </c>
      <c r="H144" s="166">
        <v>1</v>
      </c>
      <c r="I144" s="167"/>
      <c r="J144" s="166">
        <f t="shared" ref="J144:J151" si="1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51" si="16">O144*H144</f>
        <v>0</v>
      </c>
      <c r="Q144" s="171">
        <v>0</v>
      </c>
      <c r="R144" s="171">
        <f t="shared" ref="R144:R151" si="17">Q144*H144</f>
        <v>0</v>
      </c>
      <c r="S144" s="171">
        <v>0</v>
      </c>
      <c r="T144" s="172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ref="BE144:BE151" si="19">IF(N144="základná",J144,0)</f>
        <v>0</v>
      </c>
      <c r="BF144" s="174">
        <f t="shared" ref="BF144:BF151" si="20">IF(N144="znížená",J144,0)</f>
        <v>0</v>
      </c>
      <c r="BG144" s="174">
        <f t="shared" ref="BG144:BG151" si="21">IF(N144="zákl. prenesená",J144,0)</f>
        <v>0</v>
      </c>
      <c r="BH144" s="174">
        <f t="shared" ref="BH144:BH151" si="22">IF(N144="zníž. prenesená",J144,0)</f>
        <v>0</v>
      </c>
      <c r="BI144" s="174">
        <f t="shared" ref="BI144:BI151" si="23">IF(N144="nulová",J144,0)</f>
        <v>0</v>
      </c>
      <c r="BJ144" s="14" t="s">
        <v>150</v>
      </c>
      <c r="BK144" s="175">
        <f t="shared" ref="BK144:BK151" si="24">ROUND(I144*H144,3)</f>
        <v>0</v>
      </c>
      <c r="BL144" s="14" t="s">
        <v>179</v>
      </c>
      <c r="BM144" s="173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3353</v>
      </c>
      <c r="F145" s="164" t="s">
        <v>3354</v>
      </c>
      <c r="G145" s="165" t="s">
        <v>244</v>
      </c>
      <c r="H145" s="166">
        <v>4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3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3355</v>
      </c>
      <c r="F146" s="164" t="s">
        <v>3356</v>
      </c>
      <c r="G146" s="165" t="s">
        <v>244</v>
      </c>
      <c r="H146" s="166">
        <v>20</v>
      </c>
      <c r="I146" s="167"/>
      <c r="J146" s="166">
        <f t="shared" si="1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16"/>
        <v>0</v>
      </c>
      <c r="Q146" s="171">
        <v>0</v>
      </c>
      <c r="R146" s="171">
        <f t="shared" si="17"/>
        <v>0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3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3357</v>
      </c>
      <c r="F147" s="164" t="s">
        <v>3358</v>
      </c>
      <c r="G147" s="165" t="s">
        <v>244</v>
      </c>
      <c r="H147" s="166">
        <v>28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3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3359</v>
      </c>
      <c r="F148" s="164" t="s">
        <v>3360</v>
      </c>
      <c r="G148" s="165" t="s">
        <v>244</v>
      </c>
      <c r="H148" s="166">
        <v>8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3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3361</v>
      </c>
      <c r="F149" s="164" t="s">
        <v>3362</v>
      </c>
      <c r="G149" s="165" t="s">
        <v>3160</v>
      </c>
      <c r="H149" s="166">
        <v>56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3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3363</v>
      </c>
      <c r="F150" s="164" t="s">
        <v>3364</v>
      </c>
      <c r="G150" s="165" t="s">
        <v>244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3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3365</v>
      </c>
      <c r="F151" s="164" t="s">
        <v>3366</v>
      </c>
      <c r="G151" s="165" t="s">
        <v>1761</v>
      </c>
      <c r="H151" s="166">
        <v>1</v>
      </c>
      <c r="I151" s="167"/>
      <c r="J151" s="166">
        <f t="shared" si="1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3" t="s">
        <v>225</v>
      </c>
    </row>
    <row r="152" spans="1:65" s="12" customFormat="1" ht="25.9" customHeight="1">
      <c r="B152" s="149"/>
      <c r="D152" s="150" t="s">
        <v>71</v>
      </c>
      <c r="E152" s="151" t="s">
        <v>3367</v>
      </c>
      <c r="F152" s="151" t="s">
        <v>3367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3368</v>
      </c>
      <c r="F153" s="164" t="s">
        <v>3369</v>
      </c>
      <c r="G153" s="165" t="s">
        <v>239</v>
      </c>
      <c r="H153" s="166">
        <v>650</v>
      </c>
      <c r="I153" s="167"/>
      <c r="J153" s="166">
        <f t="shared" ref="J153:J158" si="25">ROUND(I153*H153,3)</f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ref="P153:P158" si="26">O153*H153</f>
        <v>0</v>
      </c>
      <c r="Q153" s="171">
        <v>0</v>
      </c>
      <c r="R153" s="171">
        <f t="shared" ref="R153:R158" si="27">Q153*H153</f>
        <v>0</v>
      </c>
      <c r="S153" s="171">
        <v>0</v>
      </c>
      <c r="T153" s="172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ref="BE153:BE158" si="29">IF(N153="základná",J153,0)</f>
        <v>0</v>
      </c>
      <c r="BF153" s="174">
        <f t="shared" ref="BF153:BF158" si="30">IF(N153="znížená",J153,0)</f>
        <v>0</v>
      </c>
      <c r="BG153" s="174">
        <f t="shared" ref="BG153:BG158" si="31">IF(N153="zákl. prenesená",J153,0)</f>
        <v>0</v>
      </c>
      <c r="BH153" s="174">
        <f t="shared" ref="BH153:BH158" si="32">IF(N153="zníž. prenesená",J153,0)</f>
        <v>0</v>
      </c>
      <c r="BI153" s="174">
        <f t="shared" ref="BI153:BI158" si="33">IF(N153="nulová",J153,0)</f>
        <v>0</v>
      </c>
      <c r="BJ153" s="14" t="s">
        <v>150</v>
      </c>
      <c r="BK153" s="175">
        <f t="shared" ref="BK153:BK158" si="34">ROUND(I153*H153,3)</f>
        <v>0</v>
      </c>
      <c r="BL153" s="14" t="s">
        <v>179</v>
      </c>
      <c r="BM153" s="173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406</v>
      </c>
      <c r="E154" s="182" t="s">
        <v>3299</v>
      </c>
      <c r="F154" s="183" t="s">
        <v>3300</v>
      </c>
      <c r="G154" s="184" t="s">
        <v>239</v>
      </c>
      <c r="H154" s="185">
        <v>300</v>
      </c>
      <c r="I154" s="186"/>
      <c r="J154" s="185">
        <f t="shared" si="2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26"/>
        <v>0</v>
      </c>
      <c r="Q154" s="171">
        <v>0</v>
      </c>
      <c r="R154" s="171">
        <f t="shared" si="27"/>
        <v>0</v>
      </c>
      <c r="S154" s="171">
        <v>0</v>
      </c>
      <c r="T154" s="172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406</v>
      </c>
      <c r="AU154" s="173" t="s">
        <v>80</v>
      </c>
      <c r="AY154" s="14" t="s">
        <v>172</v>
      </c>
      <c r="BE154" s="174">
        <f t="shared" si="29"/>
        <v>0</v>
      </c>
      <c r="BF154" s="174">
        <f t="shared" si="30"/>
        <v>0</v>
      </c>
      <c r="BG154" s="174">
        <f t="shared" si="31"/>
        <v>0</v>
      </c>
      <c r="BH154" s="174">
        <f t="shared" si="32"/>
        <v>0</v>
      </c>
      <c r="BI154" s="174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3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3197</v>
      </c>
      <c r="F155" s="164" t="s">
        <v>3370</v>
      </c>
      <c r="G155" s="165" t="s">
        <v>244</v>
      </c>
      <c r="H155" s="166">
        <v>1</v>
      </c>
      <c r="I155" s="167"/>
      <c r="J155" s="166">
        <f t="shared" si="2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26"/>
        <v>0</v>
      </c>
      <c r="Q155" s="171">
        <v>0</v>
      </c>
      <c r="R155" s="171">
        <f t="shared" si="27"/>
        <v>0</v>
      </c>
      <c r="S155" s="171">
        <v>0</v>
      </c>
      <c r="T155" s="172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29"/>
        <v>0</v>
      </c>
      <c r="BF155" s="174">
        <f t="shared" si="30"/>
        <v>0</v>
      </c>
      <c r="BG155" s="174">
        <f t="shared" si="31"/>
        <v>0</v>
      </c>
      <c r="BH155" s="174">
        <f t="shared" si="32"/>
        <v>0</v>
      </c>
      <c r="BI155" s="174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3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3371</v>
      </c>
      <c r="F156" s="164" t="s">
        <v>3372</v>
      </c>
      <c r="G156" s="165" t="s">
        <v>1761</v>
      </c>
      <c r="H156" s="166">
        <v>2</v>
      </c>
      <c r="I156" s="167"/>
      <c r="J156" s="166">
        <f t="shared" si="2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26"/>
        <v>0</v>
      </c>
      <c r="Q156" s="171">
        <v>0</v>
      </c>
      <c r="R156" s="171">
        <f t="shared" si="27"/>
        <v>0</v>
      </c>
      <c r="S156" s="171">
        <v>0</v>
      </c>
      <c r="T156" s="172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29"/>
        <v>0</v>
      </c>
      <c r="BF156" s="174">
        <f t="shared" si="30"/>
        <v>0</v>
      </c>
      <c r="BG156" s="174">
        <f t="shared" si="31"/>
        <v>0</v>
      </c>
      <c r="BH156" s="174">
        <f t="shared" si="32"/>
        <v>0</v>
      </c>
      <c r="BI156" s="174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3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3307</v>
      </c>
      <c r="F157" s="164" t="s">
        <v>3308</v>
      </c>
      <c r="G157" s="165" t="s">
        <v>244</v>
      </c>
      <c r="H157" s="166">
        <v>750</v>
      </c>
      <c r="I157" s="167"/>
      <c r="J157" s="166">
        <f t="shared" si="2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26"/>
        <v>0</v>
      </c>
      <c r="Q157" s="171">
        <v>0</v>
      </c>
      <c r="R157" s="171">
        <f t="shared" si="27"/>
        <v>0</v>
      </c>
      <c r="S157" s="171">
        <v>0</v>
      </c>
      <c r="T157" s="172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29"/>
        <v>0</v>
      </c>
      <c r="BF157" s="174">
        <f t="shared" si="30"/>
        <v>0</v>
      </c>
      <c r="BG157" s="174">
        <f t="shared" si="31"/>
        <v>0</v>
      </c>
      <c r="BH157" s="174">
        <f t="shared" si="32"/>
        <v>0</v>
      </c>
      <c r="BI157" s="174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3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3305</v>
      </c>
      <c r="F158" s="164" t="s">
        <v>3306</v>
      </c>
      <c r="G158" s="165" t="s">
        <v>244</v>
      </c>
      <c r="H158" s="166">
        <v>750</v>
      </c>
      <c r="I158" s="167"/>
      <c r="J158" s="166">
        <f t="shared" si="2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26"/>
        <v>0</v>
      </c>
      <c r="Q158" s="171">
        <v>0</v>
      </c>
      <c r="R158" s="171">
        <f t="shared" si="27"/>
        <v>0</v>
      </c>
      <c r="S158" s="171">
        <v>0</v>
      </c>
      <c r="T158" s="172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29"/>
        <v>0</v>
      </c>
      <c r="BF158" s="174">
        <f t="shared" si="30"/>
        <v>0</v>
      </c>
      <c r="BG158" s="174">
        <f t="shared" si="31"/>
        <v>0</v>
      </c>
      <c r="BH158" s="174">
        <f t="shared" si="32"/>
        <v>0</v>
      </c>
      <c r="BI158" s="174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3" t="s">
        <v>248</v>
      </c>
    </row>
    <row r="159" spans="1:65" s="12" customFormat="1" ht="25.9" customHeight="1">
      <c r="B159" s="149"/>
      <c r="D159" s="150" t="s">
        <v>71</v>
      </c>
      <c r="E159" s="151" t="s">
        <v>3199</v>
      </c>
      <c r="F159" s="151" t="s">
        <v>3199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3212</v>
      </c>
      <c r="F160" s="164" t="s">
        <v>3213</v>
      </c>
      <c r="G160" s="165" t="s">
        <v>239</v>
      </c>
      <c r="H160" s="166">
        <v>300</v>
      </c>
      <c r="I160" s="167"/>
      <c r="J160" s="166">
        <f t="shared" ref="J160:J168" si="3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68" si="36">O160*H160</f>
        <v>0</v>
      </c>
      <c r="Q160" s="171">
        <v>0</v>
      </c>
      <c r="R160" s="171">
        <f t="shared" ref="R160:R168" si="37">Q160*H160</f>
        <v>0</v>
      </c>
      <c r="S160" s="171">
        <v>0</v>
      </c>
      <c r="T160" s="172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68" si="39">IF(N160="základná",J160,0)</f>
        <v>0</v>
      </c>
      <c r="BF160" s="174">
        <f t="shared" ref="BF160:BF168" si="40">IF(N160="znížená",J160,0)</f>
        <v>0</v>
      </c>
      <c r="BG160" s="174">
        <f t="shared" ref="BG160:BG168" si="41">IF(N160="zákl. prenesená",J160,0)</f>
        <v>0</v>
      </c>
      <c r="BH160" s="174">
        <f t="shared" ref="BH160:BH168" si="42">IF(N160="zníž. prenesená",J160,0)</f>
        <v>0</v>
      </c>
      <c r="BI160" s="174">
        <f t="shared" ref="BI160:BI168" si="43">IF(N160="nulová",J160,0)</f>
        <v>0</v>
      </c>
      <c r="BJ160" s="14" t="s">
        <v>150</v>
      </c>
      <c r="BK160" s="175">
        <f t="shared" ref="BK160:BK168" si="44">ROUND(I160*H160,3)</f>
        <v>0</v>
      </c>
      <c r="BL160" s="14" t="s">
        <v>179</v>
      </c>
      <c r="BM160" s="173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3311</v>
      </c>
      <c r="F161" s="164" t="s">
        <v>3312</v>
      </c>
      <c r="G161" s="165" t="s">
        <v>244</v>
      </c>
      <c r="H161" s="166">
        <v>60</v>
      </c>
      <c r="I161" s="167"/>
      <c r="J161" s="166">
        <f t="shared" si="3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36"/>
        <v>0</v>
      </c>
      <c r="Q161" s="171">
        <v>0</v>
      </c>
      <c r="R161" s="171">
        <f t="shared" si="37"/>
        <v>0</v>
      </c>
      <c r="S161" s="171">
        <v>0</v>
      </c>
      <c r="T161" s="172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39"/>
        <v>0</v>
      </c>
      <c r="BF161" s="174">
        <f t="shared" si="40"/>
        <v>0</v>
      </c>
      <c r="BG161" s="174">
        <f t="shared" si="41"/>
        <v>0</v>
      </c>
      <c r="BH161" s="174">
        <f t="shared" si="42"/>
        <v>0</v>
      </c>
      <c r="BI161" s="174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3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3313</v>
      </c>
      <c r="F162" s="164" t="s">
        <v>3314</v>
      </c>
      <c r="G162" s="165" t="s">
        <v>244</v>
      </c>
      <c r="H162" s="166">
        <v>5</v>
      </c>
      <c r="I162" s="167"/>
      <c r="J162" s="166">
        <f t="shared" si="3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36"/>
        <v>0</v>
      </c>
      <c r="Q162" s="171">
        <v>0</v>
      </c>
      <c r="R162" s="171">
        <f t="shared" si="37"/>
        <v>0</v>
      </c>
      <c r="S162" s="171">
        <v>0</v>
      </c>
      <c r="T162" s="172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39"/>
        <v>0</v>
      </c>
      <c r="BF162" s="174">
        <f t="shared" si="40"/>
        <v>0</v>
      </c>
      <c r="BG162" s="174">
        <f t="shared" si="41"/>
        <v>0</v>
      </c>
      <c r="BH162" s="174">
        <f t="shared" si="42"/>
        <v>0</v>
      </c>
      <c r="BI162" s="174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3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3315</v>
      </c>
      <c r="F163" s="164" t="s">
        <v>3316</v>
      </c>
      <c r="G163" s="165" t="s">
        <v>239</v>
      </c>
      <c r="H163" s="166">
        <v>650</v>
      </c>
      <c r="I163" s="167"/>
      <c r="J163" s="166">
        <f t="shared" si="3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36"/>
        <v>0</v>
      </c>
      <c r="Q163" s="171">
        <v>0</v>
      </c>
      <c r="R163" s="171">
        <f t="shared" si="37"/>
        <v>0</v>
      </c>
      <c r="S163" s="171">
        <v>0</v>
      </c>
      <c r="T163" s="172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39"/>
        <v>0</v>
      </c>
      <c r="BF163" s="174">
        <f t="shared" si="40"/>
        <v>0</v>
      </c>
      <c r="BG163" s="174">
        <f t="shared" si="41"/>
        <v>0</v>
      </c>
      <c r="BH163" s="174">
        <f t="shared" si="42"/>
        <v>0</v>
      </c>
      <c r="BI163" s="174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3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3317</v>
      </c>
      <c r="F164" s="164" t="s">
        <v>3318</v>
      </c>
      <c r="G164" s="165" t="s">
        <v>239</v>
      </c>
      <c r="H164" s="166">
        <v>300</v>
      </c>
      <c r="I164" s="167"/>
      <c r="J164" s="166">
        <f t="shared" si="3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36"/>
        <v>0</v>
      </c>
      <c r="Q164" s="171">
        <v>0</v>
      </c>
      <c r="R164" s="171">
        <f t="shared" si="37"/>
        <v>0</v>
      </c>
      <c r="S164" s="171">
        <v>0</v>
      </c>
      <c r="T164" s="172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39"/>
        <v>0</v>
      </c>
      <c r="BF164" s="174">
        <f t="shared" si="40"/>
        <v>0</v>
      </c>
      <c r="BG164" s="174">
        <f t="shared" si="41"/>
        <v>0</v>
      </c>
      <c r="BH164" s="174">
        <f t="shared" si="42"/>
        <v>0</v>
      </c>
      <c r="BI164" s="174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3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3325</v>
      </c>
      <c r="F165" s="164" t="s">
        <v>3326</v>
      </c>
      <c r="G165" s="165" t="s">
        <v>671</v>
      </c>
      <c r="H165" s="166">
        <v>24</v>
      </c>
      <c r="I165" s="167"/>
      <c r="J165" s="166">
        <f t="shared" si="3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36"/>
        <v>0</v>
      </c>
      <c r="Q165" s="171">
        <v>0</v>
      </c>
      <c r="R165" s="171">
        <f t="shared" si="37"/>
        <v>0</v>
      </c>
      <c r="S165" s="171">
        <v>0</v>
      </c>
      <c r="T165" s="172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39"/>
        <v>0</v>
      </c>
      <c r="BF165" s="174">
        <f t="shared" si="40"/>
        <v>0</v>
      </c>
      <c r="BG165" s="174">
        <f t="shared" si="41"/>
        <v>0</v>
      </c>
      <c r="BH165" s="174">
        <f t="shared" si="42"/>
        <v>0</v>
      </c>
      <c r="BI165" s="174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3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3373</v>
      </c>
      <c r="F166" s="164" t="s">
        <v>3374</v>
      </c>
      <c r="G166" s="165" t="s">
        <v>244</v>
      </c>
      <c r="H166" s="166">
        <v>4</v>
      </c>
      <c r="I166" s="167"/>
      <c r="J166" s="166">
        <f t="shared" si="3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36"/>
        <v>0</v>
      </c>
      <c r="Q166" s="171">
        <v>0</v>
      </c>
      <c r="R166" s="171">
        <f t="shared" si="37"/>
        <v>0</v>
      </c>
      <c r="S166" s="171">
        <v>0</v>
      </c>
      <c r="T166" s="172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39"/>
        <v>0</v>
      </c>
      <c r="BF166" s="174">
        <f t="shared" si="40"/>
        <v>0</v>
      </c>
      <c r="BG166" s="174">
        <f t="shared" si="41"/>
        <v>0</v>
      </c>
      <c r="BH166" s="174">
        <f t="shared" si="42"/>
        <v>0</v>
      </c>
      <c r="BI166" s="174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3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3208</v>
      </c>
      <c r="F167" s="164" t="s">
        <v>3209</v>
      </c>
      <c r="G167" s="165" t="s">
        <v>244</v>
      </c>
      <c r="H167" s="166">
        <v>750</v>
      </c>
      <c r="I167" s="167"/>
      <c r="J167" s="166">
        <f t="shared" si="3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36"/>
        <v>0</v>
      </c>
      <c r="Q167" s="171">
        <v>0</v>
      </c>
      <c r="R167" s="171">
        <f t="shared" si="37"/>
        <v>0</v>
      </c>
      <c r="S167" s="171">
        <v>0</v>
      </c>
      <c r="T167" s="172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39"/>
        <v>0</v>
      </c>
      <c r="BF167" s="174">
        <f t="shared" si="40"/>
        <v>0</v>
      </c>
      <c r="BG167" s="174">
        <f t="shared" si="41"/>
        <v>0</v>
      </c>
      <c r="BH167" s="174">
        <f t="shared" si="42"/>
        <v>0</v>
      </c>
      <c r="BI167" s="174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3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3214</v>
      </c>
      <c r="F168" s="164" t="s">
        <v>3215</v>
      </c>
      <c r="G168" s="165" t="s">
        <v>244</v>
      </c>
      <c r="H168" s="166">
        <v>10</v>
      </c>
      <c r="I168" s="167"/>
      <c r="J168" s="166">
        <f t="shared" si="3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36"/>
        <v>0</v>
      </c>
      <c r="Q168" s="171">
        <v>0</v>
      </c>
      <c r="R168" s="171">
        <f t="shared" si="37"/>
        <v>0</v>
      </c>
      <c r="S168" s="171">
        <v>0</v>
      </c>
      <c r="T168" s="172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39"/>
        <v>0</v>
      </c>
      <c r="BF168" s="174">
        <f t="shared" si="40"/>
        <v>0</v>
      </c>
      <c r="BG168" s="174">
        <f t="shared" si="41"/>
        <v>0</v>
      </c>
      <c r="BH168" s="174">
        <f t="shared" si="42"/>
        <v>0</v>
      </c>
      <c r="BI168" s="174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3" t="s">
        <v>281</v>
      </c>
    </row>
    <row r="169" spans="1:65" s="12" customFormat="1" ht="25.9" customHeight="1">
      <c r="B169" s="149"/>
      <c r="D169" s="150" t="s">
        <v>71</v>
      </c>
      <c r="E169" s="151" t="s">
        <v>3220</v>
      </c>
      <c r="F169" s="151" t="s">
        <v>3220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3221</v>
      </c>
      <c r="F170" s="164" t="s">
        <v>3222</v>
      </c>
      <c r="G170" s="165" t="s">
        <v>244</v>
      </c>
      <c r="H170" s="166">
        <v>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38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150</v>
      </c>
      <c r="BK170" s="175">
        <f>ROUND(I170*H170,3)</f>
        <v>0</v>
      </c>
      <c r="BL170" s="14" t="s">
        <v>179</v>
      </c>
      <c r="BM170" s="173" t="s">
        <v>284</v>
      </c>
    </row>
    <row r="171" spans="1:65" s="12" customFormat="1" ht="25.9" customHeight="1">
      <c r="B171" s="149"/>
      <c r="D171" s="150" t="s">
        <v>71</v>
      </c>
      <c r="E171" s="151" t="s">
        <v>3223</v>
      </c>
      <c r="F171" s="151" t="s">
        <v>3223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289</v>
      </c>
      <c r="D172" s="162" t="s">
        <v>175</v>
      </c>
      <c r="E172" s="163" t="s">
        <v>3224</v>
      </c>
      <c r="F172" s="164" t="s">
        <v>3225</v>
      </c>
      <c r="G172" s="165" t="s">
        <v>725</v>
      </c>
      <c r="H172" s="167"/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150</v>
      </c>
      <c r="BK172" s="175">
        <f>ROUND(I172*H172,3)</f>
        <v>0</v>
      </c>
      <c r="BL172" s="14" t="s">
        <v>179</v>
      </c>
      <c r="BM172" s="173" t="s">
        <v>293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3226</v>
      </c>
      <c r="F173" s="164" t="s">
        <v>3227</v>
      </c>
      <c r="G173" s="165" t="s">
        <v>725</v>
      </c>
      <c r="H173" s="167"/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150</v>
      </c>
      <c r="BK173" s="175">
        <f>ROUND(I173*H173,3)</f>
        <v>0</v>
      </c>
      <c r="BL173" s="14" t="s">
        <v>179</v>
      </c>
      <c r="BM173" s="173" t="s">
        <v>296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1290</v>
      </c>
      <c r="I174" s="152"/>
      <c r="J174" s="153">
        <f>BK174</f>
        <v>0</v>
      </c>
      <c r="L174" s="149"/>
      <c r="M174" s="191"/>
      <c r="N174" s="192"/>
      <c r="O174" s="192"/>
      <c r="P174" s="193">
        <v>0</v>
      </c>
      <c r="Q174" s="192"/>
      <c r="R174" s="193">
        <v>0</v>
      </c>
      <c r="S174" s="192"/>
      <c r="T174" s="194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3375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>12 - SO 05 Prekládka NN vedení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3376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2431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2029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1" t="s">
        <v>148</v>
      </c>
      <c r="E105" s="242"/>
      <c r="F105" s="242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1" t="s">
        <v>151</v>
      </c>
      <c r="E106" s="242"/>
      <c r="F106" s="242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1" t="s">
        <v>152</v>
      </c>
      <c r="E107" s="242"/>
      <c r="F107" s="242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1" t="s">
        <v>153</v>
      </c>
      <c r="E108" s="242"/>
      <c r="F108" s="242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1" t="s">
        <v>154</v>
      </c>
      <c r="E109" s="242"/>
      <c r="F109" s="242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1.25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7" t="str">
        <f>E7</f>
        <v xml:space="preserve"> ŠH Angels Aréna  Rekonštrukcia a Modernizácia pre VO</v>
      </c>
      <c r="F121" s="238"/>
      <c r="G121" s="238"/>
      <c r="H121" s="23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199" t="str">
        <f>E9</f>
        <v>12 - SO 05 Prekládka NN vedení</v>
      </c>
      <c r="F123" s="239"/>
      <c r="G123" s="239"/>
      <c r="H123" s="23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406</v>
      </c>
      <c r="F132" s="151" t="s">
        <v>2432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408</v>
      </c>
      <c r="F133" s="160" t="s">
        <v>3377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3378</v>
      </c>
      <c r="F134" s="164" t="s">
        <v>3379</v>
      </c>
      <c r="G134" s="165" t="s">
        <v>244</v>
      </c>
      <c r="H134" s="166">
        <v>2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284</v>
      </c>
      <c r="AT134" s="173" t="s">
        <v>175</v>
      </c>
      <c r="AU134" s="173" t="s">
        <v>150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284</v>
      </c>
      <c r="BM134" s="173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406</v>
      </c>
      <c r="E135" s="182" t="s">
        <v>3380</v>
      </c>
      <c r="F135" s="183" t="s">
        <v>3381</v>
      </c>
      <c r="G135" s="184" t="s">
        <v>3196</v>
      </c>
      <c r="H135" s="185">
        <v>2</v>
      </c>
      <c r="I135" s="186"/>
      <c r="J135" s="185">
        <f>ROUND(I135*H135,3)</f>
        <v>0</v>
      </c>
      <c r="K135" s="187"/>
      <c r="L135" s="188"/>
      <c r="M135" s="189" t="s">
        <v>1</v>
      </c>
      <c r="N135" s="190" t="s">
        <v>38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819</v>
      </c>
      <c r="AT135" s="173" t="s">
        <v>406</v>
      </c>
      <c r="AU135" s="173" t="s">
        <v>150</v>
      </c>
      <c r="AY135" s="14" t="s">
        <v>172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150</v>
      </c>
      <c r="BK135" s="175">
        <f>ROUND(I135*H135,3)</f>
        <v>0</v>
      </c>
      <c r="BL135" s="14" t="s">
        <v>284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3382</v>
      </c>
      <c r="F136" s="164" t="s">
        <v>3383</v>
      </c>
      <c r="G136" s="165" t="s">
        <v>239</v>
      </c>
      <c r="H136" s="166">
        <v>30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38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150</v>
      </c>
      <c r="BK136" s="175">
        <f>ROUND(I136*H136,3)</f>
        <v>0</v>
      </c>
      <c r="BL136" s="14" t="s">
        <v>284</v>
      </c>
      <c r="BM136" s="173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406</v>
      </c>
      <c r="E137" s="182" t="s">
        <v>3384</v>
      </c>
      <c r="F137" s="183" t="s">
        <v>3385</v>
      </c>
      <c r="G137" s="184" t="s">
        <v>239</v>
      </c>
      <c r="H137" s="185">
        <v>30</v>
      </c>
      <c r="I137" s="186"/>
      <c r="J137" s="185">
        <f>ROUND(I137*H137,3)</f>
        <v>0</v>
      </c>
      <c r="K137" s="187"/>
      <c r="L137" s="188"/>
      <c r="M137" s="189" t="s">
        <v>1</v>
      </c>
      <c r="N137" s="190" t="s">
        <v>38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819</v>
      </c>
      <c r="AT137" s="173" t="s">
        <v>406</v>
      </c>
      <c r="AU137" s="173" t="s">
        <v>150</v>
      </c>
      <c r="AY137" s="14" t="s">
        <v>172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150</v>
      </c>
      <c r="BK137" s="175">
        <f>ROUND(I137*H137,3)</f>
        <v>0</v>
      </c>
      <c r="BL137" s="14" t="s">
        <v>284</v>
      </c>
      <c r="BM137" s="173" t="s">
        <v>189</v>
      </c>
    </row>
    <row r="138" spans="1:65" s="12" customFormat="1" ht="22.9" customHeight="1">
      <c r="B138" s="149"/>
      <c r="D138" s="150" t="s">
        <v>71</v>
      </c>
      <c r="E138" s="160" t="s">
        <v>3052</v>
      </c>
      <c r="F138" s="160" t="s">
        <v>3053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3386</v>
      </c>
      <c r="F139" s="164" t="s">
        <v>3387</v>
      </c>
      <c r="G139" s="165" t="s">
        <v>239</v>
      </c>
      <c r="H139" s="166">
        <v>15</v>
      </c>
      <c r="I139" s="167"/>
      <c r="J139" s="166">
        <f t="shared" ref="J139:J144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44" si="6">O139*H139</f>
        <v>0</v>
      </c>
      <c r="Q139" s="171">
        <v>0</v>
      </c>
      <c r="R139" s="171">
        <f t="shared" ref="R139:R144" si="7">Q139*H139</f>
        <v>0</v>
      </c>
      <c r="S139" s="171">
        <v>0</v>
      </c>
      <c r="T139" s="172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284</v>
      </c>
      <c r="AT139" s="173" t="s">
        <v>175</v>
      </c>
      <c r="AU139" s="173" t="s">
        <v>150</v>
      </c>
      <c r="AY139" s="14" t="s">
        <v>172</v>
      </c>
      <c r="BE139" s="174">
        <f t="shared" ref="BE139:BE144" si="9">IF(N139="základná",J139,0)</f>
        <v>0</v>
      </c>
      <c r="BF139" s="174">
        <f t="shared" ref="BF139:BF144" si="10">IF(N139="znížená",J139,0)</f>
        <v>0</v>
      </c>
      <c r="BG139" s="174">
        <f t="shared" ref="BG139:BG144" si="11">IF(N139="zákl. prenesená",J139,0)</f>
        <v>0</v>
      </c>
      <c r="BH139" s="174">
        <f t="shared" ref="BH139:BH144" si="12">IF(N139="zníž. prenesená",J139,0)</f>
        <v>0</v>
      </c>
      <c r="BI139" s="174">
        <f t="shared" ref="BI139:BI144" si="13">IF(N139="nulová",J139,0)</f>
        <v>0</v>
      </c>
      <c r="BJ139" s="14" t="s">
        <v>150</v>
      </c>
      <c r="BK139" s="175">
        <f t="shared" ref="BK139:BK144" si="14">ROUND(I139*H139,3)</f>
        <v>0</v>
      </c>
      <c r="BL139" s="14" t="s">
        <v>284</v>
      </c>
      <c r="BM139" s="173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3388</v>
      </c>
      <c r="F140" s="164" t="s">
        <v>3389</v>
      </c>
      <c r="G140" s="165" t="s">
        <v>239</v>
      </c>
      <c r="H140" s="166">
        <v>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406</v>
      </c>
      <c r="E141" s="182" t="s">
        <v>3390</v>
      </c>
      <c r="F141" s="183" t="s">
        <v>3391</v>
      </c>
      <c r="G141" s="184" t="s">
        <v>266</v>
      </c>
      <c r="H141" s="185">
        <v>1.68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819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3392</v>
      </c>
      <c r="F142" s="164" t="s">
        <v>3393</v>
      </c>
      <c r="G142" s="165" t="s">
        <v>239</v>
      </c>
      <c r="H142" s="166">
        <v>15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406</v>
      </c>
      <c r="E143" s="182" t="s">
        <v>3394</v>
      </c>
      <c r="F143" s="183" t="s">
        <v>3395</v>
      </c>
      <c r="G143" s="184" t="s">
        <v>239</v>
      </c>
      <c r="H143" s="185">
        <v>15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819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3396</v>
      </c>
      <c r="F144" s="164" t="s">
        <v>3397</v>
      </c>
      <c r="G144" s="165" t="s">
        <v>239</v>
      </c>
      <c r="H144" s="166">
        <v>15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7</v>
      </c>
    </row>
    <row r="145" spans="1:65" s="12" customFormat="1" ht="25.9" customHeight="1">
      <c r="B145" s="149"/>
      <c r="D145" s="150" t="s">
        <v>71</v>
      </c>
      <c r="E145" s="151" t="s">
        <v>1289</v>
      </c>
      <c r="F145" s="151" t="s">
        <v>2186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3065</v>
      </c>
      <c r="F146" s="164" t="s">
        <v>3398</v>
      </c>
      <c r="G146" s="165" t="s">
        <v>671</v>
      </c>
      <c r="H146" s="166">
        <v>20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38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2189</v>
      </c>
      <c r="AT146" s="173" t="s">
        <v>175</v>
      </c>
      <c r="AU146" s="173" t="s">
        <v>80</v>
      </c>
      <c r="AY146" s="14" t="s">
        <v>172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150</v>
      </c>
      <c r="BK146" s="175">
        <f>ROUND(I146*H146,3)</f>
        <v>0</v>
      </c>
      <c r="BL146" s="14" t="s">
        <v>2189</v>
      </c>
      <c r="BM146" s="173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2187</v>
      </c>
      <c r="F147" s="164" t="s">
        <v>3399</v>
      </c>
      <c r="G147" s="165" t="s">
        <v>671</v>
      </c>
      <c r="H147" s="166">
        <v>20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38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2189</v>
      </c>
      <c r="AT147" s="173" t="s">
        <v>175</v>
      </c>
      <c r="AU147" s="173" t="s">
        <v>80</v>
      </c>
      <c r="AY147" s="14" t="s">
        <v>172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150</v>
      </c>
      <c r="BK147" s="175">
        <f>ROUND(I147*H147,3)</f>
        <v>0</v>
      </c>
      <c r="BL147" s="14" t="s">
        <v>2189</v>
      </c>
      <c r="BM147" s="173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1290</v>
      </c>
      <c r="I148" s="152"/>
      <c r="J148" s="153">
        <f>BK148</f>
        <v>0</v>
      </c>
      <c r="L148" s="149"/>
      <c r="M148" s="191"/>
      <c r="N148" s="192"/>
      <c r="O148" s="192"/>
      <c r="P148" s="193">
        <v>0</v>
      </c>
      <c r="Q148" s="192"/>
      <c r="R148" s="193">
        <v>0</v>
      </c>
      <c r="S148" s="192"/>
      <c r="T148" s="194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3400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>13 - SO 06 Odberné elektrické zariadenie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3376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2431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2029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1" t="s">
        <v>148</v>
      </c>
      <c r="E105" s="242"/>
      <c r="F105" s="242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1" t="s">
        <v>151</v>
      </c>
      <c r="E106" s="242"/>
      <c r="F106" s="242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1" t="s">
        <v>152</v>
      </c>
      <c r="E107" s="242"/>
      <c r="F107" s="242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1" t="s">
        <v>153</v>
      </c>
      <c r="E108" s="242"/>
      <c r="F108" s="242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1" t="s">
        <v>154</v>
      </c>
      <c r="E109" s="242"/>
      <c r="F109" s="242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1.25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7" t="str">
        <f>E7</f>
        <v xml:space="preserve"> ŠH Angels Aréna  Rekonštrukcia a Modernizácia pre VO</v>
      </c>
      <c r="F121" s="238"/>
      <c r="G121" s="238"/>
      <c r="H121" s="23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199" t="str">
        <f>E9</f>
        <v>13 - SO 06 Odberné elektrické zariadenie</v>
      </c>
      <c r="F123" s="239"/>
      <c r="G123" s="239"/>
      <c r="H123" s="23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 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406</v>
      </c>
      <c r="F132" s="151" t="s">
        <v>2432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408</v>
      </c>
      <c r="F133" s="160" t="s">
        <v>3377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3401</v>
      </c>
      <c r="F134" s="164" t="s">
        <v>3402</v>
      </c>
      <c r="G134" s="165" t="s">
        <v>244</v>
      </c>
      <c r="H134" s="166">
        <v>2</v>
      </c>
      <c r="I134" s="167"/>
      <c r="J134" s="166">
        <f t="shared" ref="J134:J157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7" si="6">O134*H134</f>
        <v>0</v>
      </c>
      <c r="Q134" s="171">
        <v>0</v>
      </c>
      <c r="R134" s="171">
        <f t="shared" ref="R134:R157" si="7">Q134*H134</f>
        <v>0</v>
      </c>
      <c r="S134" s="171">
        <v>0</v>
      </c>
      <c r="T134" s="172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284</v>
      </c>
      <c r="AT134" s="173" t="s">
        <v>175</v>
      </c>
      <c r="AU134" s="173" t="s">
        <v>150</v>
      </c>
      <c r="AY134" s="14" t="s">
        <v>172</v>
      </c>
      <c r="BE134" s="174">
        <f t="shared" ref="BE134:BE157" si="9">IF(N134="základná",J134,0)</f>
        <v>0</v>
      </c>
      <c r="BF134" s="174">
        <f t="shared" ref="BF134:BF157" si="10">IF(N134="znížená",J134,0)</f>
        <v>0</v>
      </c>
      <c r="BG134" s="174">
        <f t="shared" ref="BG134:BG157" si="11">IF(N134="zákl. prenesená",J134,0)</f>
        <v>0</v>
      </c>
      <c r="BH134" s="174">
        <f t="shared" ref="BH134:BH157" si="12">IF(N134="zníž. prenesená",J134,0)</f>
        <v>0</v>
      </c>
      <c r="BI134" s="174">
        <f t="shared" ref="BI134:BI157" si="13">IF(N134="nulová",J134,0)</f>
        <v>0</v>
      </c>
      <c r="BJ134" s="14" t="s">
        <v>150</v>
      </c>
      <c r="BK134" s="175">
        <f t="shared" ref="BK134:BK157" si="14">ROUND(I134*H134,3)</f>
        <v>0</v>
      </c>
      <c r="BL134" s="14" t="s">
        <v>284</v>
      </c>
      <c r="BM134" s="173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406</v>
      </c>
      <c r="E135" s="182" t="s">
        <v>3403</v>
      </c>
      <c r="F135" s="183" t="s">
        <v>3404</v>
      </c>
      <c r="G135" s="184" t="s">
        <v>244</v>
      </c>
      <c r="H135" s="185">
        <v>2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819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3405</v>
      </c>
      <c r="F136" s="164" t="s">
        <v>3406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406</v>
      </c>
      <c r="E137" s="182" t="s">
        <v>3407</v>
      </c>
      <c r="F137" s="183" t="s">
        <v>3408</v>
      </c>
      <c r="G137" s="184" t="s">
        <v>244</v>
      </c>
      <c r="H137" s="185">
        <v>1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819</v>
      </c>
      <c r="AT137" s="173" t="s">
        <v>406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3409</v>
      </c>
      <c r="F138" s="164" t="s">
        <v>3410</v>
      </c>
      <c r="G138" s="165" t="s">
        <v>244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284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406</v>
      </c>
      <c r="E139" s="182" t="s">
        <v>3411</v>
      </c>
      <c r="F139" s="183" t="s">
        <v>3412</v>
      </c>
      <c r="G139" s="184" t="s">
        <v>244</v>
      </c>
      <c r="H139" s="185">
        <v>1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819</v>
      </c>
      <c r="AT139" s="173" t="s">
        <v>406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3413</v>
      </c>
      <c r="F140" s="164" t="s">
        <v>3414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406</v>
      </c>
      <c r="E141" s="182" t="s">
        <v>3415</v>
      </c>
      <c r="F141" s="183" t="s">
        <v>3416</v>
      </c>
      <c r="G141" s="184" t="s">
        <v>244</v>
      </c>
      <c r="H141" s="185">
        <v>1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819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3005</v>
      </c>
      <c r="F142" s="164" t="s">
        <v>3417</v>
      </c>
      <c r="G142" s="165" t="s">
        <v>239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406</v>
      </c>
      <c r="E143" s="182" t="s">
        <v>3009</v>
      </c>
      <c r="F143" s="183" t="s">
        <v>3418</v>
      </c>
      <c r="G143" s="184" t="s">
        <v>244</v>
      </c>
      <c r="H143" s="185">
        <v>8.3330000000000002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819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3005</v>
      </c>
      <c r="F144" s="164" t="s">
        <v>3417</v>
      </c>
      <c r="G144" s="165" t="s">
        <v>239</v>
      </c>
      <c r="H144" s="166">
        <v>20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406</v>
      </c>
      <c r="E145" s="182" t="s">
        <v>3014</v>
      </c>
      <c r="F145" s="183" t="s">
        <v>3015</v>
      </c>
      <c r="G145" s="184" t="s">
        <v>244</v>
      </c>
      <c r="H145" s="185">
        <v>16.667000000000002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819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3419</v>
      </c>
      <c r="F146" s="164" t="s">
        <v>3420</v>
      </c>
      <c r="G146" s="165" t="s">
        <v>239</v>
      </c>
      <c r="H146" s="166">
        <v>25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284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406</v>
      </c>
      <c r="E147" s="182" t="s">
        <v>3421</v>
      </c>
      <c r="F147" s="183" t="s">
        <v>3422</v>
      </c>
      <c r="G147" s="184" t="s">
        <v>239</v>
      </c>
      <c r="H147" s="185">
        <v>25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819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2632</v>
      </c>
      <c r="F148" s="164" t="s">
        <v>3423</v>
      </c>
      <c r="G148" s="165" t="s">
        <v>239</v>
      </c>
      <c r="H148" s="166">
        <v>80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284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284</v>
      </c>
      <c r="BM148" s="173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406</v>
      </c>
      <c r="E149" s="182" t="s">
        <v>3424</v>
      </c>
      <c r="F149" s="183" t="s">
        <v>3425</v>
      </c>
      <c r="G149" s="184" t="s">
        <v>239</v>
      </c>
      <c r="H149" s="185">
        <v>80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819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284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3426</v>
      </c>
      <c r="F150" s="164" t="s">
        <v>3427</v>
      </c>
      <c r="G150" s="165" t="s">
        <v>239</v>
      </c>
      <c r="H150" s="166">
        <v>15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284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284</v>
      </c>
      <c r="BM150" s="173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406</v>
      </c>
      <c r="E151" s="182" t="s">
        <v>3428</v>
      </c>
      <c r="F151" s="183" t="s">
        <v>3429</v>
      </c>
      <c r="G151" s="184" t="s">
        <v>239</v>
      </c>
      <c r="H151" s="185">
        <v>15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819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284</v>
      </c>
      <c r="BM151" s="173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3430</v>
      </c>
      <c r="F152" s="164" t="s">
        <v>3431</v>
      </c>
      <c r="G152" s="165" t="s">
        <v>239</v>
      </c>
      <c r="H152" s="166">
        <v>15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284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284</v>
      </c>
      <c r="BM152" s="173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406</v>
      </c>
      <c r="E153" s="182" t="s">
        <v>3432</v>
      </c>
      <c r="F153" s="183" t="s">
        <v>3433</v>
      </c>
      <c r="G153" s="184" t="s">
        <v>239</v>
      </c>
      <c r="H153" s="185">
        <v>15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819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284</v>
      </c>
      <c r="BM153" s="173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3434</v>
      </c>
      <c r="F154" s="164" t="s">
        <v>3435</v>
      </c>
      <c r="G154" s="165" t="s">
        <v>239</v>
      </c>
      <c r="H154" s="166">
        <v>15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284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284</v>
      </c>
      <c r="BM154" s="173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406</v>
      </c>
      <c r="E155" s="182" t="s">
        <v>3436</v>
      </c>
      <c r="F155" s="183" t="s">
        <v>3437</v>
      </c>
      <c r="G155" s="184" t="s">
        <v>239</v>
      </c>
      <c r="H155" s="185">
        <v>15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819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284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3438</v>
      </c>
      <c r="F156" s="164" t="s">
        <v>3439</v>
      </c>
      <c r="G156" s="165" t="s">
        <v>239</v>
      </c>
      <c r="H156" s="166">
        <v>10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284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284</v>
      </c>
      <c r="BM156" s="173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406</v>
      </c>
      <c r="E157" s="182" t="s">
        <v>3440</v>
      </c>
      <c r="F157" s="183" t="s">
        <v>3441</v>
      </c>
      <c r="G157" s="184" t="s">
        <v>239</v>
      </c>
      <c r="H157" s="185">
        <v>10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819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284</v>
      </c>
      <c r="BM157" s="173" t="s">
        <v>255</v>
      </c>
    </row>
    <row r="158" spans="1:65" s="12" customFormat="1" ht="22.9" customHeight="1">
      <c r="B158" s="149"/>
      <c r="D158" s="150" t="s">
        <v>71</v>
      </c>
      <c r="E158" s="160" t="s">
        <v>3052</v>
      </c>
      <c r="F158" s="160" t="s">
        <v>3053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3386</v>
      </c>
      <c r="F159" s="164" t="s">
        <v>3387</v>
      </c>
      <c r="G159" s="165" t="s">
        <v>239</v>
      </c>
      <c r="H159" s="166">
        <v>25</v>
      </c>
      <c r="I159" s="167"/>
      <c r="J159" s="166">
        <f t="shared" ref="J159:J164" si="15"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ref="P159:P164" si="16">O159*H159</f>
        <v>0</v>
      </c>
      <c r="Q159" s="171">
        <v>0</v>
      </c>
      <c r="R159" s="171">
        <f t="shared" ref="R159:R164" si="17">Q159*H159</f>
        <v>0</v>
      </c>
      <c r="S159" s="171">
        <v>0</v>
      </c>
      <c r="T159" s="172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284</v>
      </c>
      <c r="AT159" s="173" t="s">
        <v>175</v>
      </c>
      <c r="AU159" s="173" t="s">
        <v>150</v>
      </c>
      <c r="AY159" s="14" t="s">
        <v>172</v>
      </c>
      <c r="BE159" s="174">
        <f t="shared" ref="BE159:BE164" si="19">IF(N159="základná",J159,0)</f>
        <v>0</v>
      </c>
      <c r="BF159" s="174">
        <f t="shared" ref="BF159:BF164" si="20">IF(N159="znížená",J159,0)</f>
        <v>0</v>
      </c>
      <c r="BG159" s="174">
        <f t="shared" ref="BG159:BG164" si="21">IF(N159="zákl. prenesená",J159,0)</f>
        <v>0</v>
      </c>
      <c r="BH159" s="174">
        <f t="shared" ref="BH159:BH164" si="22">IF(N159="zníž. prenesená",J159,0)</f>
        <v>0</v>
      </c>
      <c r="BI159" s="174">
        <f t="shared" ref="BI159:BI164" si="23">IF(N159="nulová",J159,0)</f>
        <v>0</v>
      </c>
      <c r="BJ159" s="14" t="s">
        <v>150</v>
      </c>
      <c r="BK159" s="175">
        <f t="shared" ref="BK159:BK164" si="24">ROUND(I159*H159,3)</f>
        <v>0</v>
      </c>
      <c r="BL159" s="14" t="s">
        <v>284</v>
      </c>
      <c r="BM159" s="173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3388</v>
      </c>
      <c r="F160" s="164" t="s">
        <v>3389</v>
      </c>
      <c r="G160" s="165" t="s">
        <v>239</v>
      </c>
      <c r="H160" s="166">
        <v>50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284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284</v>
      </c>
      <c r="BM160" s="173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406</v>
      </c>
      <c r="E161" s="182" t="s">
        <v>3390</v>
      </c>
      <c r="F161" s="183" t="s">
        <v>3391</v>
      </c>
      <c r="G161" s="184" t="s">
        <v>266</v>
      </c>
      <c r="H161" s="185">
        <v>2.8</v>
      </c>
      <c r="I161" s="186"/>
      <c r="J161" s="185">
        <f t="shared" si="1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819</v>
      </c>
      <c r="AT161" s="173" t="s">
        <v>406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284</v>
      </c>
      <c r="BM161" s="173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3392</v>
      </c>
      <c r="F162" s="164" t="s">
        <v>3393</v>
      </c>
      <c r="G162" s="165" t="s">
        <v>239</v>
      </c>
      <c r="H162" s="166">
        <v>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284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284</v>
      </c>
      <c r="BM162" s="173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406</v>
      </c>
      <c r="E163" s="182" t="s">
        <v>3394</v>
      </c>
      <c r="F163" s="183" t="s">
        <v>3395</v>
      </c>
      <c r="G163" s="184" t="s">
        <v>239</v>
      </c>
      <c r="H163" s="185">
        <v>25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819</v>
      </c>
      <c r="AT163" s="173" t="s">
        <v>406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284</v>
      </c>
      <c r="BM163" s="173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3396</v>
      </c>
      <c r="F164" s="164" t="s">
        <v>3397</v>
      </c>
      <c r="G164" s="165" t="s">
        <v>239</v>
      </c>
      <c r="H164" s="166">
        <v>25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284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284</v>
      </c>
      <c r="BM164" s="173" t="s">
        <v>277</v>
      </c>
    </row>
    <row r="165" spans="1:65" s="12" customFormat="1" ht="25.9" customHeight="1">
      <c r="B165" s="149"/>
      <c r="D165" s="150" t="s">
        <v>71</v>
      </c>
      <c r="E165" s="151" t="s">
        <v>1289</v>
      </c>
      <c r="F165" s="151" t="s">
        <v>2186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3065</v>
      </c>
      <c r="F166" s="164" t="s">
        <v>3398</v>
      </c>
      <c r="G166" s="165" t="s">
        <v>671</v>
      </c>
      <c r="H166" s="166">
        <v>20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2189</v>
      </c>
      <c r="AT166" s="173" t="s">
        <v>175</v>
      </c>
      <c r="AU166" s="173" t="s">
        <v>80</v>
      </c>
      <c r="AY166" s="14" t="s">
        <v>172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150</v>
      </c>
      <c r="BK166" s="175">
        <f>ROUND(I166*H166,3)</f>
        <v>0</v>
      </c>
      <c r="BL166" s="14" t="s">
        <v>2189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3068</v>
      </c>
      <c r="F167" s="164" t="s">
        <v>3442</v>
      </c>
      <c r="G167" s="165" t="s">
        <v>671</v>
      </c>
      <c r="H167" s="166">
        <v>16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2189</v>
      </c>
      <c r="AT167" s="173" t="s">
        <v>175</v>
      </c>
      <c r="AU167" s="173" t="s">
        <v>80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2189</v>
      </c>
      <c r="BM167" s="173" t="s">
        <v>284</v>
      </c>
    </row>
    <row r="168" spans="1:65" s="2" customFormat="1" ht="16.5" customHeight="1">
      <c r="A168" s="29"/>
      <c r="B168" s="127"/>
      <c r="C168" s="162" t="s">
        <v>289</v>
      </c>
      <c r="D168" s="162" t="s">
        <v>175</v>
      </c>
      <c r="E168" s="163" t="s">
        <v>2187</v>
      </c>
      <c r="F168" s="164" t="s">
        <v>3399</v>
      </c>
      <c r="G168" s="165" t="s">
        <v>671</v>
      </c>
      <c r="H168" s="166">
        <v>20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2189</v>
      </c>
      <c r="AT168" s="173" t="s">
        <v>175</v>
      </c>
      <c r="AU168" s="173" t="s">
        <v>80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2189</v>
      </c>
      <c r="BM168" s="173" t="s">
        <v>293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1290</v>
      </c>
      <c r="I169" s="152"/>
      <c r="J169" s="153">
        <f>BK169</f>
        <v>0</v>
      </c>
      <c r="L169" s="149"/>
      <c r="M169" s="191"/>
      <c r="N169" s="192"/>
      <c r="O169" s="192"/>
      <c r="P169" s="193">
        <v>0</v>
      </c>
      <c r="Q169" s="192"/>
      <c r="R169" s="193">
        <v>0</v>
      </c>
      <c r="S169" s="192"/>
      <c r="T169" s="194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abSelected="1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3443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>14 - SO 07 Dieselagregát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3376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2028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2029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41" t="s">
        <v>148</v>
      </c>
      <c r="E104" s="242"/>
      <c r="F104" s="242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1" t="s">
        <v>151</v>
      </c>
      <c r="E105" s="242"/>
      <c r="F105" s="242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1" t="s">
        <v>152</v>
      </c>
      <c r="E106" s="242"/>
      <c r="F106" s="242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1" t="s">
        <v>153</v>
      </c>
      <c r="E107" s="242"/>
      <c r="F107" s="242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1" t="s">
        <v>154</v>
      </c>
      <c r="E108" s="242"/>
      <c r="F108" s="242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1.25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37" t="str">
        <f>E7</f>
        <v xml:space="preserve"> ŠH Angels Aréna  Rekonštrukcia a Modernizácia pre VO</v>
      </c>
      <c r="F120" s="238"/>
      <c r="G120" s="238"/>
      <c r="H120" s="238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99" t="str">
        <f>E9</f>
        <v>14 - SO 07 Dieselagregát</v>
      </c>
      <c r="F122" s="239"/>
      <c r="G122" s="239"/>
      <c r="H122" s="23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Košice</v>
      </c>
      <c r="G124" s="29"/>
      <c r="H124" s="29"/>
      <c r="I124" s="24" t="s">
        <v>20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>Mesto Košice, Tr. SNP 48/A, 040 11 Košice</v>
      </c>
      <c r="G126" s="29"/>
      <c r="H126" s="29"/>
      <c r="I126" s="24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406</v>
      </c>
      <c r="F131" s="151" t="s">
        <v>2432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408</v>
      </c>
      <c r="F132" s="160" t="s">
        <v>3377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3444</v>
      </c>
      <c r="F133" s="164" t="s">
        <v>3445</v>
      </c>
      <c r="G133" s="165" t="s">
        <v>239</v>
      </c>
      <c r="H133" s="166">
        <v>55</v>
      </c>
      <c r="I133" s="167"/>
      <c r="J133" s="166">
        <f t="shared" ref="J133:J147" si="5"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 t="shared" ref="P133:P147" si="6">O133*H133</f>
        <v>0</v>
      </c>
      <c r="Q133" s="171">
        <v>0</v>
      </c>
      <c r="R133" s="171">
        <f t="shared" ref="R133:R147" si="7">Q133*H133</f>
        <v>0</v>
      </c>
      <c r="S133" s="171">
        <v>0</v>
      </c>
      <c r="T133" s="172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284</v>
      </c>
      <c r="AT133" s="173" t="s">
        <v>175</v>
      </c>
      <c r="AU133" s="173" t="s">
        <v>150</v>
      </c>
      <c r="AY133" s="14" t="s">
        <v>172</v>
      </c>
      <c r="BE133" s="174">
        <f t="shared" ref="BE133:BE147" si="9">IF(N133="základná",J133,0)</f>
        <v>0</v>
      </c>
      <c r="BF133" s="174">
        <f t="shared" ref="BF133:BF147" si="10">IF(N133="znížená",J133,0)</f>
        <v>0</v>
      </c>
      <c r="BG133" s="174">
        <f t="shared" ref="BG133:BG147" si="11">IF(N133="zákl. prenesená",J133,0)</f>
        <v>0</v>
      </c>
      <c r="BH133" s="174">
        <f t="shared" ref="BH133:BH147" si="12">IF(N133="zníž. prenesená",J133,0)</f>
        <v>0</v>
      </c>
      <c r="BI133" s="174">
        <f t="shared" ref="BI133:BI147" si="13">IF(N133="nulová",J133,0)</f>
        <v>0</v>
      </c>
      <c r="BJ133" s="14" t="s">
        <v>150</v>
      </c>
      <c r="BK133" s="175">
        <f t="shared" ref="BK133:BK147" si="14">ROUND(I133*H133,3)</f>
        <v>0</v>
      </c>
      <c r="BL133" s="14" t="s">
        <v>284</v>
      </c>
      <c r="BM133" s="173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406</v>
      </c>
      <c r="E134" s="182" t="s">
        <v>3446</v>
      </c>
      <c r="F134" s="183" t="s">
        <v>3447</v>
      </c>
      <c r="G134" s="184" t="s">
        <v>239</v>
      </c>
      <c r="H134" s="185">
        <v>25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819</v>
      </c>
      <c r="AT134" s="173" t="s">
        <v>406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284</v>
      </c>
      <c r="BM134" s="173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406</v>
      </c>
      <c r="E135" s="182" t="s">
        <v>3448</v>
      </c>
      <c r="F135" s="183" t="s">
        <v>3449</v>
      </c>
      <c r="G135" s="184" t="s">
        <v>239</v>
      </c>
      <c r="H135" s="185">
        <v>30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819</v>
      </c>
      <c r="AT135" s="173" t="s">
        <v>406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284</v>
      </c>
      <c r="BM135" s="173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3450</v>
      </c>
      <c r="F136" s="164" t="s">
        <v>3451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284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284</v>
      </c>
      <c r="BM136" s="173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3452</v>
      </c>
      <c r="F137" s="164" t="s">
        <v>3453</v>
      </c>
      <c r="G137" s="165" t="s">
        <v>1757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284</v>
      </c>
      <c r="AT137" s="173" t="s">
        <v>175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284</v>
      </c>
      <c r="BM137" s="173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3454</v>
      </c>
      <c r="F138" s="164" t="s">
        <v>3455</v>
      </c>
      <c r="G138" s="165" t="s">
        <v>1757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284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284</v>
      </c>
      <c r="BM138" s="173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3456</v>
      </c>
      <c r="F139" s="164" t="s">
        <v>3457</v>
      </c>
      <c r="G139" s="165" t="s">
        <v>1757</v>
      </c>
      <c r="H139" s="166">
        <v>1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284</v>
      </c>
      <c r="AT139" s="173" t="s">
        <v>175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284</v>
      </c>
      <c r="BM139" s="173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3458</v>
      </c>
      <c r="F140" s="164" t="s">
        <v>3459</v>
      </c>
      <c r="G140" s="165" t="s">
        <v>1757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284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284</v>
      </c>
      <c r="BM140" s="173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3460</v>
      </c>
      <c r="F141" s="164" t="s">
        <v>3461</v>
      </c>
      <c r="G141" s="165" t="s">
        <v>1757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284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284</v>
      </c>
      <c r="BM141" s="173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3462</v>
      </c>
      <c r="F142" s="164" t="s">
        <v>3463</v>
      </c>
      <c r="G142" s="165" t="s">
        <v>1309</v>
      </c>
      <c r="H142" s="166">
        <v>500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284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284</v>
      </c>
      <c r="BM142" s="173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3464</v>
      </c>
      <c r="F143" s="164" t="s">
        <v>3465</v>
      </c>
      <c r="G143" s="165" t="s">
        <v>1309</v>
      </c>
      <c r="H143" s="166">
        <v>500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284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284</v>
      </c>
      <c r="BM143" s="173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3466</v>
      </c>
      <c r="F144" s="164" t="s">
        <v>3467</v>
      </c>
      <c r="G144" s="165" t="s">
        <v>1757</v>
      </c>
      <c r="H144" s="166">
        <v>1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284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284</v>
      </c>
      <c r="BM144" s="173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3468</v>
      </c>
      <c r="F145" s="164" t="s">
        <v>3469</v>
      </c>
      <c r="G145" s="165" t="s">
        <v>1757</v>
      </c>
      <c r="H145" s="166">
        <v>20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284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284</v>
      </c>
      <c r="BM145" s="173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3470</v>
      </c>
      <c r="F146" s="164" t="s">
        <v>3471</v>
      </c>
      <c r="G146" s="165" t="s">
        <v>1757</v>
      </c>
      <c r="H146" s="166">
        <v>1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284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284</v>
      </c>
      <c r="BM146" s="173" t="s">
        <v>218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3472</v>
      </c>
      <c r="F147" s="164" t="s">
        <v>3473</v>
      </c>
      <c r="G147" s="165" t="s">
        <v>1757</v>
      </c>
      <c r="H147" s="166">
        <v>25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284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284</v>
      </c>
      <c r="BM147" s="173" t="s">
        <v>222</v>
      </c>
    </row>
    <row r="148" spans="1:65" s="12" customFormat="1" ht="25.9" customHeight="1">
      <c r="B148" s="149"/>
      <c r="D148" s="150" t="s">
        <v>71</v>
      </c>
      <c r="E148" s="151" t="s">
        <v>1289</v>
      </c>
      <c r="F148" s="151" t="s">
        <v>2186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3065</v>
      </c>
      <c r="F149" s="164" t="s">
        <v>3474</v>
      </c>
      <c r="G149" s="165" t="s">
        <v>671</v>
      </c>
      <c r="H149" s="166">
        <v>20</v>
      </c>
      <c r="I149" s="167"/>
      <c r="J149" s="166">
        <f>ROUND(I149*H149,3)</f>
        <v>0</v>
      </c>
      <c r="K149" s="168"/>
      <c r="L149" s="30"/>
      <c r="M149" s="169" t="s">
        <v>1</v>
      </c>
      <c r="N149" s="170" t="s">
        <v>38</v>
      </c>
      <c r="O149" s="58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2189</v>
      </c>
      <c r="AT149" s="173" t="s">
        <v>175</v>
      </c>
      <c r="AU149" s="173" t="s">
        <v>80</v>
      </c>
      <c r="AY149" s="14" t="s">
        <v>172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150</v>
      </c>
      <c r="BK149" s="175">
        <f>ROUND(I149*H149,3)</f>
        <v>0</v>
      </c>
      <c r="BL149" s="14" t="s">
        <v>2189</v>
      </c>
      <c r="BM149" s="173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1290</v>
      </c>
      <c r="I150" s="152"/>
      <c r="J150" s="153">
        <f>BK150</f>
        <v>0</v>
      </c>
      <c r="L150" s="149"/>
      <c r="M150" s="191"/>
      <c r="N150" s="192"/>
      <c r="O150" s="192"/>
      <c r="P150" s="193">
        <v>0</v>
      </c>
      <c r="Q150" s="192"/>
      <c r="R150" s="193">
        <v>0</v>
      </c>
      <c r="S150" s="192"/>
      <c r="T150" s="194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123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 xml:space="preserve">00 - SO 01 Športova hala - buracie práce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41" t="s">
        <v>148</v>
      </c>
      <c r="E116" s="242"/>
      <c r="F116" s="242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41" t="s">
        <v>151</v>
      </c>
      <c r="E117" s="242"/>
      <c r="F117" s="242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41" t="s">
        <v>152</v>
      </c>
      <c r="E118" s="242"/>
      <c r="F118" s="242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1" t="s">
        <v>153</v>
      </c>
      <c r="E119" s="242"/>
      <c r="F119" s="242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1" t="s">
        <v>154</v>
      </c>
      <c r="E120" s="242"/>
      <c r="F120" s="242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1.25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37" t="str">
        <f>E7</f>
        <v xml:space="preserve"> ŠH Angels Aréna  Rekonštrukcia a Modernizácia pre VO</v>
      </c>
      <c r="F132" s="238"/>
      <c r="G132" s="238"/>
      <c r="H132" s="238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199" t="str">
        <f>E9</f>
        <v xml:space="preserve">00 - SO 01 Športova hala - buracie práce </v>
      </c>
      <c r="F134" s="239"/>
      <c r="G134" s="239"/>
      <c r="H134" s="23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Košice</v>
      </c>
      <c r="G136" s="29"/>
      <c r="H136" s="29"/>
      <c r="I136" s="24" t="s">
        <v>20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21</v>
      </c>
      <c r="D138" s="29"/>
      <c r="E138" s="29"/>
      <c r="F138" s="22" t="str">
        <f>E15</f>
        <v>Mesto Košice, Tr. SNP 48/A, 040 11 Košice</v>
      </c>
      <c r="G138" s="29"/>
      <c r="H138" s="29"/>
      <c r="I138" s="24" t="s">
        <v>26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24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6">
        <f t="shared" ref="J145:J176" si="5">ROUND(I145*H145,3)</f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ref="P145:P176" si="6">O145*H145</f>
        <v>0</v>
      </c>
      <c r="Q145" s="171">
        <v>0</v>
      </c>
      <c r="R145" s="171">
        <f t="shared" ref="R145:R176" si="7">Q145*H145</f>
        <v>0</v>
      </c>
      <c r="S145" s="171">
        <v>0</v>
      </c>
      <c r="T145" s="172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ref="BE145:BE176" si="9">IF(N145="základná",J145,0)</f>
        <v>0</v>
      </c>
      <c r="BF145" s="174">
        <f t="shared" ref="BF145:BF176" si="10">IF(N145="znížená",J145,0)</f>
        <v>0</v>
      </c>
      <c r="BG145" s="174">
        <f t="shared" ref="BG145:BG176" si="11">IF(N145="zákl. prenesená",J145,0)</f>
        <v>0</v>
      </c>
      <c r="BH145" s="174">
        <f t="shared" ref="BH145:BH176" si="12">IF(N145="zníž. prenesená",J145,0)</f>
        <v>0</v>
      </c>
      <c r="BI145" s="174">
        <f t="shared" ref="BI145:BI176" si="13">IF(N145="nulová",J145,0)</f>
        <v>0</v>
      </c>
      <c r="BJ145" s="14" t="s">
        <v>150</v>
      </c>
      <c r="BK145" s="175">
        <f t="shared" ref="BK145:BK176" si="14">ROUND(I145*H145,3)</f>
        <v>0</v>
      </c>
      <c r="BL145" s="14" t="s">
        <v>179</v>
      </c>
      <c r="BM145" s="173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6">
        <f t="shared" si="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6">
        <f t="shared" si="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281</v>
      </c>
    </row>
    <row r="176" spans="1:65" s="2" customFormat="1" ht="24.2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64" t="s">
        <v>283</v>
      </c>
      <c r="G176" s="165" t="s">
        <v>244</v>
      </c>
      <c r="H176" s="166">
        <v>1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284</v>
      </c>
    </row>
    <row r="177" spans="1:65" s="12" customFormat="1" ht="25.9" customHeight="1">
      <c r="B177" s="149"/>
      <c r="D177" s="150" t="s">
        <v>71</v>
      </c>
      <c r="E177" s="151" t="s">
        <v>285</v>
      </c>
      <c r="F177" s="151" t="s">
        <v>286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287</v>
      </c>
      <c r="F178" s="160" t="s">
        <v>288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289</v>
      </c>
      <c r="D179" s="162" t="s">
        <v>175</v>
      </c>
      <c r="E179" s="163" t="s">
        <v>290</v>
      </c>
      <c r="F179" s="164" t="s">
        <v>291</v>
      </c>
      <c r="G179" s="165" t="s">
        <v>292</v>
      </c>
      <c r="H179" s="166">
        <v>11</v>
      </c>
      <c r="I179" s="167"/>
      <c r="J179" s="166">
        <f t="shared" ref="J179:J184" si="1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4" si="16">O179*H179</f>
        <v>0</v>
      </c>
      <c r="Q179" s="171">
        <v>0</v>
      </c>
      <c r="R179" s="171">
        <f t="shared" ref="R179:R184" si="17">Q179*H179</f>
        <v>0</v>
      </c>
      <c r="S179" s="171">
        <v>0</v>
      </c>
      <c r="T179" s="172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ref="BE179:BE184" si="19">IF(N179="základná",J179,0)</f>
        <v>0</v>
      </c>
      <c r="BF179" s="174">
        <f t="shared" ref="BF179:BF184" si="20">IF(N179="znížená",J179,0)</f>
        <v>0</v>
      </c>
      <c r="BG179" s="174">
        <f t="shared" ref="BG179:BG184" si="21">IF(N179="zákl. prenesená",J179,0)</f>
        <v>0</v>
      </c>
      <c r="BH179" s="174">
        <f t="shared" ref="BH179:BH184" si="22">IF(N179="zníž. prenesená",J179,0)</f>
        <v>0</v>
      </c>
      <c r="BI179" s="174">
        <f t="shared" ref="BI179:BI184" si="23">IF(N179="nulová",J179,0)</f>
        <v>0</v>
      </c>
      <c r="BJ179" s="14" t="s">
        <v>150</v>
      </c>
      <c r="BK179" s="175">
        <f t="shared" ref="BK179:BK184" si="24">ROUND(I179*H179,3)</f>
        <v>0</v>
      </c>
      <c r="BL179" s="14" t="s">
        <v>200</v>
      </c>
      <c r="BM179" s="173" t="s">
        <v>293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294</v>
      </c>
      <c r="F180" s="164" t="s">
        <v>295</v>
      </c>
      <c r="G180" s="165" t="s">
        <v>292</v>
      </c>
      <c r="H180" s="166">
        <v>7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200</v>
      </c>
      <c r="AT180" s="173" t="s">
        <v>175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296</v>
      </c>
    </row>
    <row r="181" spans="1:65" s="2" customFormat="1" ht="24.2" customHeight="1">
      <c r="A181" s="29"/>
      <c r="B181" s="127"/>
      <c r="C181" s="162" t="s">
        <v>297</v>
      </c>
      <c r="D181" s="162" t="s">
        <v>175</v>
      </c>
      <c r="E181" s="163" t="s">
        <v>298</v>
      </c>
      <c r="F181" s="164" t="s">
        <v>299</v>
      </c>
      <c r="G181" s="165" t="s">
        <v>292</v>
      </c>
      <c r="H181" s="166">
        <v>7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300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301</v>
      </c>
      <c r="F182" s="164" t="s">
        <v>302</v>
      </c>
      <c r="G182" s="165" t="s">
        <v>292</v>
      </c>
      <c r="H182" s="166">
        <v>1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303</v>
      </c>
    </row>
    <row r="183" spans="1:65" s="2" customFormat="1" ht="21.75" customHeight="1">
      <c r="A183" s="29"/>
      <c r="B183" s="127"/>
      <c r="C183" s="162" t="s">
        <v>304</v>
      </c>
      <c r="D183" s="162" t="s">
        <v>175</v>
      </c>
      <c r="E183" s="163" t="s">
        <v>305</v>
      </c>
      <c r="F183" s="164" t="s">
        <v>306</v>
      </c>
      <c r="G183" s="165" t="s">
        <v>244</v>
      </c>
      <c r="H183" s="166">
        <v>18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307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308</v>
      </c>
      <c r="F184" s="164" t="s">
        <v>309</v>
      </c>
      <c r="G184" s="165" t="s">
        <v>292</v>
      </c>
      <c r="H184" s="166">
        <v>8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200</v>
      </c>
      <c r="AT184" s="173" t="s">
        <v>175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310</v>
      </c>
    </row>
    <row r="185" spans="1:65" s="12" customFormat="1" ht="22.9" customHeight="1">
      <c r="B185" s="149"/>
      <c r="D185" s="150" t="s">
        <v>71</v>
      </c>
      <c r="E185" s="160" t="s">
        <v>311</v>
      </c>
      <c r="F185" s="160" t="s">
        <v>312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313</v>
      </c>
      <c r="D186" s="162" t="s">
        <v>175</v>
      </c>
      <c r="E186" s="163" t="s">
        <v>314</v>
      </c>
      <c r="F186" s="164" t="s">
        <v>315</v>
      </c>
      <c r="G186" s="165" t="s">
        <v>239</v>
      </c>
      <c r="H186" s="166">
        <v>400</v>
      </c>
      <c r="I186" s="167"/>
      <c r="J186" s="166">
        <f>ROUND(I186*H186,3)</f>
        <v>0</v>
      </c>
      <c r="K186" s="168"/>
      <c r="L186" s="30"/>
      <c r="M186" s="169" t="s">
        <v>1</v>
      </c>
      <c r="N186" s="170" t="s">
        <v>38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150</v>
      </c>
      <c r="BK186" s="175">
        <f>ROUND(I186*H186,3)</f>
        <v>0</v>
      </c>
      <c r="BL186" s="14" t="s">
        <v>200</v>
      </c>
      <c r="BM186" s="173" t="s">
        <v>316</v>
      </c>
    </row>
    <row r="187" spans="1:65" s="12" customFormat="1" ht="22.9" customHeight="1">
      <c r="B187" s="149"/>
      <c r="D187" s="150" t="s">
        <v>71</v>
      </c>
      <c r="E187" s="160" t="s">
        <v>317</v>
      </c>
      <c r="F187" s="160" t="s">
        <v>318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319</v>
      </c>
      <c r="F188" s="164" t="s">
        <v>320</v>
      </c>
      <c r="G188" s="165" t="s">
        <v>244</v>
      </c>
      <c r="H188" s="166">
        <v>4</v>
      </c>
      <c r="I188" s="167"/>
      <c r="J188" s="166">
        <f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>O188*H188</f>
        <v>0</v>
      </c>
      <c r="Q188" s="171">
        <v>0</v>
      </c>
      <c r="R188" s="171">
        <f>Q188*H188</f>
        <v>0</v>
      </c>
      <c r="S188" s="171">
        <v>0</v>
      </c>
      <c r="T188" s="17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>IF(N188="základná",J188,0)</f>
        <v>0</v>
      </c>
      <c r="BF188" s="174">
        <f>IF(N188="znížená",J188,0)</f>
        <v>0</v>
      </c>
      <c r="BG188" s="174">
        <f>IF(N188="zákl. prenesená",J188,0)</f>
        <v>0</v>
      </c>
      <c r="BH188" s="174">
        <f>IF(N188="zníž. prenesená",J188,0)</f>
        <v>0</v>
      </c>
      <c r="BI188" s="174">
        <f>IF(N188="nulová",J188,0)</f>
        <v>0</v>
      </c>
      <c r="BJ188" s="14" t="s">
        <v>150</v>
      </c>
      <c r="BK188" s="175">
        <f>ROUND(I188*H188,3)</f>
        <v>0</v>
      </c>
      <c r="BL188" s="14" t="s">
        <v>200</v>
      </c>
      <c r="BM188" s="173" t="s">
        <v>321</v>
      </c>
    </row>
    <row r="189" spans="1:65" s="2" customFormat="1" ht="33" customHeight="1">
      <c r="A189" s="29"/>
      <c r="B189" s="127"/>
      <c r="C189" s="162" t="s">
        <v>322</v>
      </c>
      <c r="D189" s="162" t="s">
        <v>175</v>
      </c>
      <c r="E189" s="163" t="s">
        <v>323</v>
      </c>
      <c r="F189" s="164" t="s">
        <v>324</v>
      </c>
      <c r="G189" s="165" t="s">
        <v>244</v>
      </c>
      <c r="H189" s="166">
        <v>39</v>
      </c>
      <c r="I189" s="167"/>
      <c r="J189" s="166">
        <f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>O189*H189</f>
        <v>0</v>
      </c>
      <c r="Q189" s="171">
        <v>0</v>
      </c>
      <c r="R189" s="171">
        <f>Q189*H189</f>
        <v>0</v>
      </c>
      <c r="S189" s="171">
        <v>0</v>
      </c>
      <c r="T189" s="172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>IF(N189="základná",J189,0)</f>
        <v>0</v>
      </c>
      <c r="BF189" s="174">
        <f>IF(N189="znížená",J189,0)</f>
        <v>0</v>
      </c>
      <c r="BG189" s="174">
        <f>IF(N189="zákl. prenesená",J189,0)</f>
        <v>0</v>
      </c>
      <c r="BH189" s="174">
        <f>IF(N189="zníž. prenesená",J189,0)</f>
        <v>0</v>
      </c>
      <c r="BI189" s="174">
        <f>IF(N189="nulová",J189,0)</f>
        <v>0</v>
      </c>
      <c r="BJ189" s="14" t="s">
        <v>150</v>
      </c>
      <c r="BK189" s="175">
        <f>ROUND(I189*H189,3)</f>
        <v>0</v>
      </c>
      <c r="BL189" s="14" t="s">
        <v>200</v>
      </c>
      <c r="BM189" s="173" t="s">
        <v>325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326</v>
      </c>
      <c r="F190" s="164" t="s">
        <v>327</v>
      </c>
      <c r="G190" s="165" t="s">
        <v>244</v>
      </c>
      <c r="H190" s="166">
        <v>48</v>
      </c>
      <c r="I190" s="167"/>
      <c r="J190" s="166">
        <f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>IF(N190="základná",J190,0)</f>
        <v>0</v>
      </c>
      <c r="BF190" s="174">
        <f>IF(N190="znížená",J190,0)</f>
        <v>0</v>
      </c>
      <c r="BG190" s="174">
        <f>IF(N190="zákl. prenesená",J190,0)</f>
        <v>0</v>
      </c>
      <c r="BH190" s="174">
        <f>IF(N190="zníž. prenesená",J190,0)</f>
        <v>0</v>
      </c>
      <c r="BI190" s="174">
        <f>IF(N190="nulová",J190,0)</f>
        <v>0</v>
      </c>
      <c r="BJ190" s="14" t="s">
        <v>150</v>
      </c>
      <c r="BK190" s="175">
        <f>ROUND(I190*H190,3)</f>
        <v>0</v>
      </c>
      <c r="BL190" s="14" t="s">
        <v>200</v>
      </c>
      <c r="BM190" s="173" t="s">
        <v>328</v>
      </c>
    </row>
    <row r="191" spans="1:65" s="12" customFormat="1" ht="22.9" customHeight="1">
      <c r="B191" s="149"/>
      <c r="D191" s="150" t="s">
        <v>71</v>
      </c>
      <c r="E191" s="160" t="s">
        <v>329</v>
      </c>
      <c r="F191" s="160" t="s">
        <v>330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331</v>
      </c>
      <c r="D192" s="162" t="s">
        <v>175</v>
      </c>
      <c r="E192" s="163" t="s">
        <v>332</v>
      </c>
      <c r="F192" s="164" t="s">
        <v>333</v>
      </c>
      <c r="G192" s="165" t="s">
        <v>178</v>
      </c>
      <c r="H192" s="166">
        <v>509.71499999999997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38</v>
      </c>
      <c r="O192" s="58"/>
      <c r="P192" s="171">
        <f>O192*H192</f>
        <v>0</v>
      </c>
      <c r="Q192" s="171">
        <v>0</v>
      </c>
      <c r="R192" s="171">
        <f>Q192*H192</f>
        <v>0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150</v>
      </c>
      <c r="BK192" s="175">
        <f>ROUND(I192*H192,3)</f>
        <v>0</v>
      </c>
      <c r="BL192" s="14" t="s">
        <v>200</v>
      </c>
      <c r="BM192" s="173" t="s">
        <v>334</v>
      </c>
    </row>
    <row r="193" spans="1:65" s="12" customFormat="1" ht="22.9" customHeight="1">
      <c r="B193" s="149"/>
      <c r="D193" s="150" t="s">
        <v>71</v>
      </c>
      <c r="E193" s="160" t="s">
        <v>335</v>
      </c>
      <c r="F193" s="160" t="s">
        <v>336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337</v>
      </c>
      <c r="F194" s="164" t="s">
        <v>338</v>
      </c>
      <c r="G194" s="165" t="s">
        <v>178</v>
      </c>
      <c r="H194" s="166">
        <v>34.26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38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150</v>
      </c>
      <c r="BK194" s="175">
        <f>ROUND(I194*H194,3)</f>
        <v>0</v>
      </c>
      <c r="BL194" s="14" t="s">
        <v>200</v>
      </c>
      <c r="BM194" s="173" t="s">
        <v>339</v>
      </c>
    </row>
    <row r="195" spans="1:65" s="2" customFormat="1" ht="37.9" customHeight="1">
      <c r="A195" s="29"/>
      <c r="B195" s="127"/>
      <c r="C195" s="162" t="s">
        <v>340</v>
      </c>
      <c r="D195" s="162" t="s">
        <v>175</v>
      </c>
      <c r="E195" s="163" t="s">
        <v>341</v>
      </c>
      <c r="F195" s="164" t="s">
        <v>342</v>
      </c>
      <c r="G195" s="165" t="s">
        <v>178</v>
      </c>
      <c r="H195" s="166">
        <v>500.39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>O195*H195</f>
        <v>0</v>
      </c>
      <c r="Q195" s="171">
        <v>0</v>
      </c>
      <c r="R195" s="171">
        <f>Q195*H195</f>
        <v>0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150</v>
      </c>
      <c r="BK195" s="175">
        <f>ROUND(I195*H195,3)</f>
        <v>0</v>
      </c>
      <c r="BL195" s="14" t="s">
        <v>200</v>
      </c>
      <c r="BM195" s="173" t="s">
        <v>343</v>
      </c>
    </row>
    <row r="196" spans="1:65" s="12" customFormat="1" ht="22.9" customHeight="1">
      <c r="B196" s="149"/>
      <c r="D196" s="150" t="s">
        <v>71</v>
      </c>
      <c r="E196" s="160" t="s">
        <v>344</v>
      </c>
      <c r="F196" s="160" t="s">
        <v>345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346</v>
      </c>
      <c r="F197" s="164" t="s">
        <v>347</v>
      </c>
      <c r="G197" s="165" t="s">
        <v>239</v>
      </c>
      <c r="H197" s="166">
        <v>124.5</v>
      </c>
      <c r="I197" s="167"/>
      <c r="J197" s="166">
        <f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>O197*H197</f>
        <v>0</v>
      </c>
      <c r="Q197" s="171">
        <v>0</v>
      </c>
      <c r="R197" s="171">
        <f>Q197*H197</f>
        <v>0</v>
      </c>
      <c r="S197" s="171">
        <v>0</v>
      </c>
      <c r="T197" s="172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200</v>
      </c>
      <c r="AT197" s="173" t="s">
        <v>175</v>
      </c>
      <c r="AU197" s="173" t="s">
        <v>150</v>
      </c>
      <c r="AY197" s="14" t="s">
        <v>172</v>
      </c>
      <c r="BE197" s="174">
        <f>IF(N197="základná",J197,0)</f>
        <v>0</v>
      </c>
      <c r="BF197" s="174">
        <f>IF(N197="znížená",J197,0)</f>
        <v>0</v>
      </c>
      <c r="BG197" s="174">
        <f>IF(N197="zákl. prenesená",J197,0)</f>
        <v>0</v>
      </c>
      <c r="BH197" s="174">
        <f>IF(N197="zníž. prenesená",J197,0)</f>
        <v>0</v>
      </c>
      <c r="BI197" s="174">
        <f>IF(N197="nulová",J197,0)</f>
        <v>0</v>
      </c>
      <c r="BJ197" s="14" t="s">
        <v>150</v>
      </c>
      <c r="BK197" s="175">
        <f>ROUND(I197*H197,3)</f>
        <v>0</v>
      </c>
      <c r="BL197" s="14" t="s">
        <v>200</v>
      </c>
      <c r="BM197" s="173" t="s">
        <v>348</v>
      </c>
    </row>
    <row r="198" spans="1:65" s="2" customFormat="1" ht="24.2" customHeight="1">
      <c r="A198" s="29"/>
      <c r="B198" s="127"/>
      <c r="C198" s="162" t="s">
        <v>349</v>
      </c>
      <c r="D198" s="162" t="s">
        <v>175</v>
      </c>
      <c r="E198" s="163" t="s">
        <v>350</v>
      </c>
      <c r="F198" s="164" t="s">
        <v>351</v>
      </c>
      <c r="G198" s="165" t="s">
        <v>239</v>
      </c>
      <c r="H198" s="166">
        <v>52.2</v>
      </c>
      <c r="I198" s="167"/>
      <c r="J198" s="166">
        <f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200</v>
      </c>
      <c r="BM198" s="173" t="s">
        <v>352</v>
      </c>
    </row>
    <row r="199" spans="1:65" s="12" customFormat="1" ht="22.9" customHeight="1">
      <c r="B199" s="149"/>
      <c r="D199" s="150" t="s">
        <v>71</v>
      </c>
      <c r="E199" s="160" t="s">
        <v>353</v>
      </c>
      <c r="F199" s="160" t="s">
        <v>354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355</v>
      </c>
      <c r="F200" s="164" t="s">
        <v>356</v>
      </c>
      <c r="G200" s="165" t="s">
        <v>178</v>
      </c>
      <c r="H200" s="166">
        <v>211.208</v>
      </c>
      <c r="I200" s="167"/>
      <c r="J200" s="166">
        <f>ROUND(I200*H200,3)</f>
        <v>0</v>
      </c>
      <c r="K200" s="168"/>
      <c r="L200" s="30"/>
      <c r="M200" s="169" t="s">
        <v>1</v>
      </c>
      <c r="N200" s="170" t="s">
        <v>38</v>
      </c>
      <c r="O200" s="58"/>
      <c r="P200" s="171">
        <f>O200*H200</f>
        <v>0</v>
      </c>
      <c r="Q200" s="171">
        <v>0</v>
      </c>
      <c r="R200" s="171">
        <f>Q200*H200</f>
        <v>0</v>
      </c>
      <c r="S200" s="171">
        <v>0</v>
      </c>
      <c r="T200" s="172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200</v>
      </c>
      <c r="AT200" s="173" t="s">
        <v>175</v>
      </c>
      <c r="AU200" s="173" t="s">
        <v>150</v>
      </c>
      <c r="AY200" s="14" t="s">
        <v>172</v>
      </c>
      <c r="BE200" s="174">
        <f>IF(N200="základná",J200,0)</f>
        <v>0</v>
      </c>
      <c r="BF200" s="174">
        <f>IF(N200="znížená",J200,0)</f>
        <v>0</v>
      </c>
      <c r="BG200" s="174">
        <f>IF(N200="zákl. prenesená",J200,0)</f>
        <v>0</v>
      </c>
      <c r="BH200" s="174">
        <f>IF(N200="zníž. prenesená",J200,0)</f>
        <v>0</v>
      </c>
      <c r="BI200" s="174">
        <f>IF(N200="nulová",J200,0)</f>
        <v>0</v>
      </c>
      <c r="BJ200" s="14" t="s">
        <v>150</v>
      </c>
      <c r="BK200" s="175">
        <f>ROUND(I200*H200,3)</f>
        <v>0</v>
      </c>
      <c r="BL200" s="14" t="s">
        <v>200</v>
      </c>
      <c r="BM200" s="173" t="s">
        <v>357</v>
      </c>
    </row>
    <row r="201" spans="1:65" s="2" customFormat="1" ht="16.5" customHeight="1">
      <c r="A201" s="29"/>
      <c r="B201" s="127"/>
      <c r="C201" s="162" t="s">
        <v>358</v>
      </c>
      <c r="D201" s="162" t="s">
        <v>175</v>
      </c>
      <c r="E201" s="163" t="s">
        <v>359</v>
      </c>
      <c r="F201" s="164" t="s">
        <v>360</v>
      </c>
      <c r="G201" s="165" t="s">
        <v>239</v>
      </c>
      <c r="H201" s="166">
        <v>384.22</v>
      </c>
      <c r="I201" s="167"/>
      <c r="J201" s="166">
        <f>ROUND(I201*H201,3)</f>
        <v>0</v>
      </c>
      <c r="K201" s="168"/>
      <c r="L201" s="30"/>
      <c r="M201" s="169" t="s">
        <v>1</v>
      </c>
      <c r="N201" s="170" t="s">
        <v>38</v>
      </c>
      <c r="O201" s="58"/>
      <c r="P201" s="171">
        <f>O201*H201</f>
        <v>0</v>
      </c>
      <c r="Q201" s="171">
        <v>0</v>
      </c>
      <c r="R201" s="171">
        <f>Q201*H201</f>
        <v>0</v>
      </c>
      <c r="S201" s="171">
        <v>0</v>
      </c>
      <c r="T201" s="172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>IF(N201="základná",J201,0)</f>
        <v>0</v>
      </c>
      <c r="BF201" s="174">
        <f>IF(N201="znížená",J201,0)</f>
        <v>0</v>
      </c>
      <c r="BG201" s="174">
        <f>IF(N201="zákl. prenesená",J201,0)</f>
        <v>0</v>
      </c>
      <c r="BH201" s="174">
        <f>IF(N201="zníž. prenesená",J201,0)</f>
        <v>0</v>
      </c>
      <c r="BI201" s="174">
        <f>IF(N201="nulová",J201,0)</f>
        <v>0</v>
      </c>
      <c r="BJ201" s="14" t="s">
        <v>150</v>
      </c>
      <c r="BK201" s="175">
        <f>ROUND(I201*H201,3)</f>
        <v>0</v>
      </c>
      <c r="BL201" s="14" t="s">
        <v>200</v>
      </c>
      <c r="BM201" s="173" t="s">
        <v>361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362</v>
      </c>
      <c r="F202" s="164" t="s">
        <v>363</v>
      </c>
      <c r="G202" s="165" t="s">
        <v>244</v>
      </c>
      <c r="H202" s="166">
        <v>560</v>
      </c>
      <c r="I202" s="167"/>
      <c r="J202" s="166">
        <f>ROUND(I202*H202,3)</f>
        <v>0</v>
      </c>
      <c r="K202" s="168"/>
      <c r="L202" s="30"/>
      <c r="M202" s="169" t="s">
        <v>1</v>
      </c>
      <c r="N202" s="170" t="s">
        <v>38</v>
      </c>
      <c r="O202" s="58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>IF(N202="základná",J202,0)</f>
        <v>0</v>
      </c>
      <c r="BF202" s="174">
        <f>IF(N202="znížená",J202,0)</f>
        <v>0</v>
      </c>
      <c r="BG202" s="174">
        <f>IF(N202="zákl. prenesená",J202,0)</f>
        <v>0</v>
      </c>
      <c r="BH202" s="174">
        <f>IF(N202="zníž. prenesená",J202,0)</f>
        <v>0</v>
      </c>
      <c r="BI202" s="174">
        <f>IF(N202="nulová",J202,0)</f>
        <v>0</v>
      </c>
      <c r="BJ202" s="14" t="s">
        <v>150</v>
      </c>
      <c r="BK202" s="175">
        <f>ROUND(I202*H202,3)</f>
        <v>0</v>
      </c>
      <c r="BL202" s="14" t="s">
        <v>200</v>
      </c>
      <c r="BM202" s="173" t="s">
        <v>364</v>
      </c>
    </row>
    <row r="203" spans="1:65" s="2" customFormat="1" ht="24.2" customHeight="1">
      <c r="A203" s="29"/>
      <c r="B203" s="127"/>
      <c r="C203" s="162" t="s">
        <v>365</v>
      </c>
      <c r="D203" s="162" t="s">
        <v>175</v>
      </c>
      <c r="E203" s="163" t="s">
        <v>366</v>
      </c>
      <c r="F203" s="164" t="s">
        <v>367</v>
      </c>
      <c r="G203" s="165" t="s">
        <v>244</v>
      </c>
      <c r="H203" s="166">
        <v>2</v>
      </c>
      <c r="I203" s="167"/>
      <c r="J203" s="166">
        <f>ROUND(I203*H203,3)</f>
        <v>0</v>
      </c>
      <c r="K203" s="168"/>
      <c r="L203" s="30"/>
      <c r="M203" s="169" t="s">
        <v>1</v>
      </c>
      <c r="N203" s="170" t="s">
        <v>38</v>
      </c>
      <c r="O203" s="58"/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>IF(N203="základná",J203,0)</f>
        <v>0</v>
      </c>
      <c r="BF203" s="174">
        <f>IF(N203="znížená",J203,0)</f>
        <v>0</v>
      </c>
      <c r="BG203" s="174">
        <f>IF(N203="zákl. prenesená",J203,0)</f>
        <v>0</v>
      </c>
      <c r="BH203" s="174">
        <f>IF(N203="zníž. prenesená",J203,0)</f>
        <v>0</v>
      </c>
      <c r="BI203" s="174">
        <f>IF(N203="nulová",J203,0)</f>
        <v>0</v>
      </c>
      <c r="BJ203" s="14" t="s">
        <v>150</v>
      </c>
      <c r="BK203" s="175">
        <f>ROUND(I203*H203,3)</f>
        <v>0</v>
      </c>
      <c r="BL203" s="14" t="s">
        <v>200</v>
      </c>
      <c r="BM203" s="173" t="s">
        <v>368</v>
      </c>
    </row>
    <row r="204" spans="1:65" s="12" customFormat="1" ht="22.9" customHeight="1">
      <c r="B204" s="149"/>
      <c r="D204" s="150" t="s">
        <v>71</v>
      </c>
      <c r="E204" s="160" t="s">
        <v>369</v>
      </c>
      <c r="F204" s="160" t="s">
        <v>370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371</v>
      </c>
      <c r="F205" s="164" t="s">
        <v>372</v>
      </c>
      <c r="G205" s="165" t="s">
        <v>178</v>
      </c>
      <c r="H205" s="166">
        <v>26.7</v>
      </c>
      <c r="I205" s="167"/>
      <c r="J205" s="166">
        <f>ROUND(I205*H205,3)</f>
        <v>0</v>
      </c>
      <c r="K205" s="168"/>
      <c r="L205" s="30"/>
      <c r="M205" s="169" t="s">
        <v>1</v>
      </c>
      <c r="N205" s="170" t="s">
        <v>38</v>
      </c>
      <c r="O205" s="58"/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200</v>
      </c>
      <c r="AT205" s="173" t="s">
        <v>175</v>
      </c>
      <c r="AU205" s="173" t="s">
        <v>150</v>
      </c>
      <c r="AY205" s="14" t="s">
        <v>172</v>
      </c>
      <c r="BE205" s="174">
        <f>IF(N205="základná",J205,0)</f>
        <v>0</v>
      </c>
      <c r="BF205" s="174">
        <f>IF(N205="znížená",J205,0)</f>
        <v>0</v>
      </c>
      <c r="BG205" s="174">
        <f>IF(N205="zákl. prenesená",J205,0)</f>
        <v>0</v>
      </c>
      <c r="BH205" s="174">
        <f>IF(N205="zníž. prenesená",J205,0)</f>
        <v>0</v>
      </c>
      <c r="BI205" s="174">
        <f>IF(N205="nulová",J205,0)</f>
        <v>0</v>
      </c>
      <c r="BJ205" s="14" t="s">
        <v>150</v>
      </c>
      <c r="BK205" s="175">
        <f>ROUND(I205*H205,3)</f>
        <v>0</v>
      </c>
      <c r="BL205" s="14" t="s">
        <v>200</v>
      </c>
      <c r="BM205" s="173" t="s">
        <v>373</v>
      </c>
    </row>
    <row r="206" spans="1:65" s="2" customFormat="1" ht="24.2" customHeight="1">
      <c r="A206" s="29"/>
      <c r="B206" s="127"/>
      <c r="C206" s="162" t="s">
        <v>374</v>
      </c>
      <c r="D206" s="162" t="s">
        <v>175</v>
      </c>
      <c r="E206" s="163" t="s">
        <v>375</v>
      </c>
      <c r="F206" s="164" t="s">
        <v>376</v>
      </c>
      <c r="G206" s="165" t="s">
        <v>178</v>
      </c>
      <c r="H206" s="166">
        <v>49.878</v>
      </c>
      <c r="I206" s="167"/>
      <c r="J206" s="166">
        <f>ROUND(I206*H206,3)</f>
        <v>0</v>
      </c>
      <c r="K206" s="168"/>
      <c r="L206" s="30"/>
      <c r="M206" s="169" t="s">
        <v>1</v>
      </c>
      <c r="N206" s="170" t="s">
        <v>38</v>
      </c>
      <c r="O206" s="58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200</v>
      </c>
      <c r="AT206" s="173" t="s">
        <v>175</v>
      </c>
      <c r="AU206" s="173" t="s">
        <v>150</v>
      </c>
      <c r="AY206" s="14" t="s">
        <v>172</v>
      </c>
      <c r="BE206" s="174">
        <f>IF(N206="základná",J206,0)</f>
        <v>0</v>
      </c>
      <c r="BF206" s="174">
        <f>IF(N206="znížená",J206,0)</f>
        <v>0</v>
      </c>
      <c r="BG206" s="174">
        <f>IF(N206="zákl. prenesená",J206,0)</f>
        <v>0</v>
      </c>
      <c r="BH206" s="174">
        <f>IF(N206="zníž. prenesená",J206,0)</f>
        <v>0</v>
      </c>
      <c r="BI206" s="174">
        <f>IF(N206="nulová",J206,0)</f>
        <v>0</v>
      </c>
      <c r="BJ206" s="14" t="s">
        <v>150</v>
      </c>
      <c r="BK206" s="175">
        <f>ROUND(I206*H206,3)</f>
        <v>0</v>
      </c>
      <c r="BL206" s="14" t="s">
        <v>200</v>
      </c>
      <c r="BM206" s="173" t="s">
        <v>377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378</v>
      </c>
      <c r="F207" s="164" t="s">
        <v>379</v>
      </c>
      <c r="G207" s="165" t="s">
        <v>380</v>
      </c>
      <c r="H207" s="166">
        <v>19510.848999999998</v>
      </c>
      <c r="I207" s="167"/>
      <c r="J207" s="166">
        <f>ROUND(I207*H207,3)</f>
        <v>0</v>
      </c>
      <c r="K207" s="168"/>
      <c r="L207" s="30"/>
      <c r="M207" s="169" t="s">
        <v>1</v>
      </c>
      <c r="N207" s="170" t="s">
        <v>38</v>
      </c>
      <c r="O207" s="58"/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>IF(N207="základná",J207,0)</f>
        <v>0</v>
      </c>
      <c r="BF207" s="174">
        <f>IF(N207="znížená",J207,0)</f>
        <v>0</v>
      </c>
      <c r="BG207" s="174">
        <f>IF(N207="zákl. prenesená",J207,0)</f>
        <v>0</v>
      </c>
      <c r="BH207" s="174">
        <f>IF(N207="zníž. prenesená",J207,0)</f>
        <v>0</v>
      </c>
      <c r="BI207" s="174">
        <f>IF(N207="nulová",J207,0)</f>
        <v>0</v>
      </c>
      <c r="BJ207" s="14" t="s">
        <v>150</v>
      </c>
      <c r="BK207" s="175">
        <f>ROUND(I207*H207,3)</f>
        <v>0</v>
      </c>
      <c r="BL207" s="14" t="s">
        <v>200</v>
      </c>
      <c r="BM207" s="173" t="s">
        <v>381</v>
      </c>
    </row>
    <row r="208" spans="1:65" s="12" customFormat="1" ht="22.9" customHeight="1">
      <c r="B208" s="149"/>
      <c r="D208" s="150" t="s">
        <v>71</v>
      </c>
      <c r="E208" s="160" t="s">
        <v>382</v>
      </c>
      <c r="F208" s="160" t="s">
        <v>383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384</v>
      </c>
      <c r="D209" s="162" t="s">
        <v>175</v>
      </c>
      <c r="E209" s="163" t="s">
        <v>385</v>
      </c>
      <c r="F209" s="164" t="s">
        <v>386</v>
      </c>
      <c r="G209" s="165" t="s">
        <v>239</v>
      </c>
      <c r="H209" s="166">
        <v>264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200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200</v>
      </c>
      <c r="BM209" s="173" t="s">
        <v>387</v>
      </c>
    </row>
    <row r="210" spans="1:65" s="12" customFormat="1" ht="22.9" customHeight="1">
      <c r="B210" s="149"/>
      <c r="D210" s="150" t="s">
        <v>71</v>
      </c>
      <c r="E210" s="160" t="s">
        <v>388</v>
      </c>
      <c r="F210" s="160" t="s">
        <v>389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390</v>
      </c>
      <c r="F211" s="164" t="s">
        <v>391</v>
      </c>
      <c r="G211" s="165" t="s">
        <v>178</v>
      </c>
      <c r="H211" s="166">
        <v>1026</v>
      </c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200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392</v>
      </c>
    </row>
    <row r="212" spans="1:65" s="2" customFormat="1" ht="37.9" customHeight="1">
      <c r="A212" s="29"/>
      <c r="B212" s="127"/>
      <c r="C212" s="162" t="s">
        <v>393</v>
      </c>
      <c r="D212" s="162" t="s">
        <v>175</v>
      </c>
      <c r="E212" s="163" t="s">
        <v>394</v>
      </c>
      <c r="F212" s="164" t="s">
        <v>395</v>
      </c>
      <c r="G212" s="165" t="s">
        <v>178</v>
      </c>
      <c r="H212" s="166">
        <v>6.87</v>
      </c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396</v>
      </c>
    </row>
    <row r="213" spans="1:65" s="12" customFormat="1" ht="22.9" customHeight="1">
      <c r="B213" s="149"/>
      <c r="D213" s="150" t="s">
        <v>71</v>
      </c>
      <c r="E213" s="160" t="s">
        <v>397</v>
      </c>
      <c r="F213" s="160" t="s">
        <v>398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399</v>
      </c>
      <c r="F214" s="164" t="s">
        <v>400</v>
      </c>
      <c r="G214" s="165" t="s">
        <v>178</v>
      </c>
      <c r="H214" s="166">
        <v>1128.0129999999999</v>
      </c>
      <c r="I214" s="167"/>
      <c r="J214" s="166">
        <f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>IF(N214="základná",J214,0)</f>
        <v>0</v>
      </c>
      <c r="BF214" s="174">
        <f>IF(N214="znížená",J214,0)</f>
        <v>0</v>
      </c>
      <c r="BG214" s="174">
        <f>IF(N214="zákl. prenesená",J214,0)</f>
        <v>0</v>
      </c>
      <c r="BH214" s="174">
        <f>IF(N214="zníž. prenesená",J214,0)</f>
        <v>0</v>
      </c>
      <c r="BI214" s="174">
        <f>IF(N214="nulová",J214,0)</f>
        <v>0</v>
      </c>
      <c r="BJ214" s="14" t="s">
        <v>150</v>
      </c>
      <c r="BK214" s="175">
        <f>ROUND(I214*H214,3)</f>
        <v>0</v>
      </c>
      <c r="BL214" s="14" t="s">
        <v>200</v>
      </c>
      <c r="BM214" s="173" t="s">
        <v>401</v>
      </c>
    </row>
    <row r="215" spans="1:65" s="2" customFormat="1" ht="16.5" customHeight="1">
      <c r="A215" s="29"/>
      <c r="B215" s="127"/>
      <c r="C215" s="162" t="s">
        <v>402</v>
      </c>
      <c r="D215" s="162" t="s">
        <v>175</v>
      </c>
      <c r="E215" s="163" t="s">
        <v>403</v>
      </c>
      <c r="F215" s="164" t="s">
        <v>404</v>
      </c>
      <c r="G215" s="165" t="s">
        <v>239</v>
      </c>
      <c r="H215" s="166">
        <v>188.63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405</v>
      </c>
    </row>
    <row r="216" spans="1:65" s="12" customFormat="1" ht="25.9" customHeight="1">
      <c r="B216" s="149"/>
      <c r="D216" s="150" t="s">
        <v>71</v>
      </c>
      <c r="E216" s="151" t="s">
        <v>406</v>
      </c>
      <c r="F216" s="151" t="s">
        <v>407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408</v>
      </c>
      <c r="F217" s="160" t="s">
        <v>409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410</v>
      </c>
      <c r="F218" s="164" t="s">
        <v>411</v>
      </c>
      <c r="G218" s="165" t="s">
        <v>244</v>
      </c>
      <c r="H218" s="166">
        <v>4</v>
      </c>
      <c r="I218" s="167"/>
      <c r="J218" s="166">
        <f>ROUND(I218*H218,3)</f>
        <v>0</v>
      </c>
      <c r="K218" s="168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284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284</v>
      </c>
      <c r="BM218" s="173" t="s">
        <v>412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6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413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SUM(BE152:BE435)),  2)</f>
        <v>0</v>
      </c>
      <c r="G35" s="102"/>
      <c r="H35" s="102"/>
      <c r="I35" s="103">
        <v>0.2</v>
      </c>
      <c r="J35" s="101">
        <f>ROUND(((SUM(BE125:BE132) + SUM(BE152:BE435))*I35),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SUM(BF152:BF435)),  2)</f>
        <v>0</v>
      </c>
      <c r="G36" s="102"/>
      <c r="H36" s="102"/>
      <c r="I36" s="103">
        <v>0.2</v>
      </c>
      <c r="J36" s="101">
        <f>ROUND(((SUM(BF125:BF132) + SUM(BF152:BF435))*I36),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>01 - SO 01 Športová hala - ASR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414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415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416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417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419</v>
      </c>
      <c r="E103" s="123"/>
      <c r="F103" s="123"/>
      <c r="G103" s="123"/>
      <c r="H103" s="123"/>
      <c r="I103" s="123"/>
      <c r="J103" s="124">
        <f>J243</f>
        <v>0</v>
      </c>
      <c r="L103" s="121"/>
    </row>
    <row r="104" spans="2:12" s="10" customFormat="1" ht="19.899999999999999" customHeight="1">
      <c r="B104" s="121"/>
      <c r="D104" s="122" t="s">
        <v>420</v>
      </c>
      <c r="E104" s="123"/>
      <c r="F104" s="123"/>
      <c r="G104" s="123"/>
      <c r="H104" s="123"/>
      <c r="I104" s="123"/>
      <c r="J104" s="124">
        <f>J253</f>
        <v>0</v>
      </c>
      <c r="L104" s="121"/>
    </row>
    <row r="105" spans="2:12" s="9" customFormat="1" ht="24.95" customHeight="1">
      <c r="B105" s="117"/>
      <c r="D105" s="118" t="s">
        <v>421</v>
      </c>
      <c r="E105" s="119"/>
      <c r="F105" s="119"/>
      <c r="G105" s="119"/>
      <c r="H105" s="119"/>
      <c r="I105" s="119"/>
      <c r="J105" s="120">
        <f>J255</f>
        <v>0</v>
      </c>
      <c r="L105" s="117"/>
    </row>
    <row r="106" spans="2:12" s="10" customFormat="1" ht="19.899999999999999" customHeight="1">
      <c r="B106" s="121"/>
      <c r="D106" s="122" t="s">
        <v>422</v>
      </c>
      <c r="E106" s="123"/>
      <c r="F106" s="123"/>
      <c r="G106" s="123"/>
      <c r="H106" s="123"/>
      <c r="I106" s="123"/>
      <c r="J106" s="124">
        <f>J256</f>
        <v>0</v>
      </c>
      <c r="L106" s="121"/>
    </row>
    <row r="107" spans="2:12" s="10" customFormat="1" ht="19.899999999999999" customHeight="1">
      <c r="B107" s="121"/>
      <c r="D107" s="122" t="s">
        <v>423</v>
      </c>
      <c r="E107" s="123"/>
      <c r="F107" s="123"/>
      <c r="G107" s="123"/>
      <c r="H107" s="123"/>
      <c r="I107" s="123"/>
      <c r="J107" s="124">
        <f>J268</f>
        <v>0</v>
      </c>
      <c r="L107" s="121"/>
    </row>
    <row r="108" spans="2:12" s="10" customFormat="1" ht="19.899999999999999" customHeight="1">
      <c r="B108" s="121"/>
      <c r="D108" s="122" t="s">
        <v>424</v>
      </c>
      <c r="E108" s="123"/>
      <c r="F108" s="123"/>
      <c r="G108" s="123"/>
      <c r="H108" s="123"/>
      <c r="I108" s="123"/>
      <c r="J108" s="124">
        <f>J280</f>
        <v>0</v>
      </c>
      <c r="L108" s="121"/>
    </row>
    <row r="109" spans="2:12" s="10" customFormat="1" ht="19.899999999999999" customHeight="1">
      <c r="B109" s="121"/>
      <c r="D109" s="122" t="s">
        <v>425</v>
      </c>
      <c r="E109" s="123"/>
      <c r="F109" s="123"/>
      <c r="G109" s="123"/>
      <c r="H109" s="123"/>
      <c r="I109" s="123"/>
      <c r="J109" s="124">
        <f>J283</f>
        <v>0</v>
      </c>
      <c r="L109" s="121"/>
    </row>
    <row r="110" spans="2:12" s="10" customFormat="1" ht="19.899999999999999" customHeight="1">
      <c r="B110" s="121"/>
      <c r="D110" s="122" t="s">
        <v>426</v>
      </c>
      <c r="E110" s="123"/>
      <c r="F110" s="123"/>
      <c r="G110" s="123"/>
      <c r="H110" s="123"/>
      <c r="I110" s="123"/>
      <c r="J110" s="124">
        <f>J290</f>
        <v>0</v>
      </c>
      <c r="L110" s="121"/>
    </row>
    <row r="111" spans="2:12" s="10" customFormat="1" ht="19.899999999999999" customHeight="1">
      <c r="B111" s="121"/>
      <c r="D111" s="122" t="s">
        <v>427</v>
      </c>
      <c r="E111" s="123"/>
      <c r="F111" s="123"/>
      <c r="G111" s="123"/>
      <c r="H111" s="123"/>
      <c r="I111" s="123"/>
      <c r="J111" s="124">
        <f>J302</f>
        <v>0</v>
      </c>
      <c r="L111" s="121"/>
    </row>
    <row r="112" spans="2:12" s="10" customFormat="1" ht="19.899999999999999" customHeight="1">
      <c r="B112" s="121"/>
      <c r="D112" s="122" t="s">
        <v>428</v>
      </c>
      <c r="E112" s="123"/>
      <c r="F112" s="123"/>
      <c r="G112" s="123"/>
      <c r="H112" s="123"/>
      <c r="I112" s="123"/>
      <c r="J112" s="124">
        <f>J323</f>
        <v>0</v>
      </c>
      <c r="L112" s="121"/>
    </row>
    <row r="113" spans="1:65" s="10" customFormat="1" ht="19.899999999999999" customHeight="1">
      <c r="B113" s="121"/>
      <c r="D113" s="122" t="s">
        <v>429</v>
      </c>
      <c r="E113" s="123"/>
      <c r="F113" s="123"/>
      <c r="G113" s="123"/>
      <c r="H113" s="123"/>
      <c r="I113" s="123"/>
      <c r="J113" s="124">
        <f>J373</f>
        <v>0</v>
      </c>
      <c r="L113" s="121"/>
    </row>
    <row r="114" spans="1:65" s="10" customFormat="1" ht="19.899999999999999" customHeight="1">
      <c r="B114" s="121"/>
      <c r="D114" s="122" t="s">
        <v>430</v>
      </c>
      <c r="E114" s="123"/>
      <c r="F114" s="123"/>
      <c r="G114" s="123"/>
      <c r="H114" s="123"/>
      <c r="I114" s="123"/>
      <c r="J114" s="124">
        <f>J396</f>
        <v>0</v>
      </c>
      <c r="L114" s="121"/>
    </row>
    <row r="115" spans="1:65" s="10" customFormat="1" ht="19.899999999999999" customHeight="1">
      <c r="B115" s="121"/>
      <c r="D115" s="122" t="s">
        <v>431</v>
      </c>
      <c r="E115" s="123"/>
      <c r="F115" s="123"/>
      <c r="G115" s="123"/>
      <c r="H115" s="123"/>
      <c r="I115" s="123"/>
      <c r="J115" s="124">
        <f>J400</f>
        <v>0</v>
      </c>
      <c r="L115" s="121"/>
    </row>
    <row r="116" spans="1:65" s="10" customFormat="1" ht="19.899999999999999" customHeight="1">
      <c r="B116" s="121"/>
      <c r="D116" s="122" t="s">
        <v>432</v>
      </c>
      <c r="E116" s="123"/>
      <c r="F116" s="123"/>
      <c r="G116" s="123"/>
      <c r="H116" s="123"/>
      <c r="I116" s="123"/>
      <c r="J116" s="124">
        <f>J404</f>
        <v>0</v>
      </c>
      <c r="L116" s="121"/>
    </row>
    <row r="117" spans="1:65" s="10" customFormat="1" ht="19.899999999999999" customHeight="1">
      <c r="B117" s="121"/>
      <c r="D117" s="122" t="s">
        <v>433</v>
      </c>
      <c r="E117" s="123"/>
      <c r="F117" s="123"/>
      <c r="G117" s="123"/>
      <c r="H117" s="123"/>
      <c r="I117" s="123"/>
      <c r="J117" s="124">
        <f>J408</f>
        <v>0</v>
      </c>
      <c r="L117" s="121"/>
    </row>
    <row r="118" spans="1:65" s="10" customFormat="1" ht="19.899999999999999" customHeight="1">
      <c r="B118" s="121"/>
      <c r="D118" s="122" t="s">
        <v>434</v>
      </c>
      <c r="E118" s="123"/>
      <c r="F118" s="123"/>
      <c r="G118" s="123"/>
      <c r="H118" s="123"/>
      <c r="I118" s="123"/>
      <c r="J118" s="124">
        <f>J416</f>
        <v>0</v>
      </c>
      <c r="L118" s="121"/>
    </row>
    <row r="119" spans="1:65" s="10" customFormat="1" ht="19.899999999999999" customHeight="1">
      <c r="B119" s="121"/>
      <c r="D119" s="122" t="s">
        <v>435</v>
      </c>
      <c r="E119" s="123"/>
      <c r="F119" s="123"/>
      <c r="G119" s="123"/>
      <c r="H119" s="123"/>
      <c r="I119" s="123"/>
      <c r="J119" s="124">
        <f>J420</f>
        <v>0</v>
      </c>
      <c r="L119" s="121"/>
    </row>
    <row r="120" spans="1:65" s="10" customFormat="1" ht="19.899999999999999" customHeight="1">
      <c r="B120" s="121"/>
      <c r="D120" s="122" t="s">
        <v>436</v>
      </c>
      <c r="E120" s="123"/>
      <c r="F120" s="123"/>
      <c r="G120" s="123"/>
      <c r="H120" s="123"/>
      <c r="I120" s="123"/>
      <c r="J120" s="124">
        <f>J425</f>
        <v>0</v>
      </c>
      <c r="L120" s="121"/>
    </row>
    <row r="121" spans="1:65" s="9" customFormat="1" ht="24.95" customHeight="1">
      <c r="B121" s="117"/>
      <c r="D121" s="118" t="s">
        <v>437</v>
      </c>
      <c r="E121" s="119"/>
      <c r="F121" s="119"/>
      <c r="G121" s="119"/>
      <c r="H121" s="119"/>
      <c r="I121" s="119"/>
      <c r="J121" s="120">
        <f>J428</f>
        <v>0</v>
      </c>
      <c r="L121" s="117"/>
    </row>
    <row r="122" spans="1:65" s="10" customFormat="1" ht="19.899999999999999" customHeight="1">
      <c r="B122" s="121"/>
      <c r="D122" s="122" t="s">
        <v>438</v>
      </c>
      <c r="E122" s="123"/>
      <c r="F122" s="123"/>
      <c r="G122" s="123"/>
      <c r="H122" s="123"/>
      <c r="I122" s="123"/>
      <c r="J122" s="124">
        <f>J435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41" t="s">
        <v>148</v>
      </c>
      <c r="E126" s="242"/>
      <c r="F126" s="242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41" t="s">
        <v>151</v>
      </c>
      <c r="E127" s="242"/>
      <c r="F127" s="242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41" t="s">
        <v>152</v>
      </c>
      <c r="E128" s="242"/>
      <c r="F128" s="242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41" t="s">
        <v>153</v>
      </c>
      <c r="E129" s="242"/>
      <c r="F129" s="242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41" t="s">
        <v>154</v>
      </c>
      <c r="E130" s="242"/>
      <c r="F130" s="242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 ht="11.25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14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37" t="str">
        <f>E7</f>
        <v xml:space="preserve"> ŠH Angels Aréna  Rekonštrukcia a Modernizácia pre VO</v>
      </c>
      <c r="F142" s="238"/>
      <c r="G142" s="238"/>
      <c r="H142" s="238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199" t="str">
        <f>E9</f>
        <v>01 - SO 01 Športová hala - ASR</v>
      </c>
      <c r="F144" s="239"/>
      <c r="G144" s="239"/>
      <c r="H144" s="239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F12</f>
        <v>Košice</v>
      </c>
      <c r="G146" s="29"/>
      <c r="H146" s="29"/>
      <c r="I146" s="24" t="s">
        <v>20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21</v>
      </c>
      <c r="D148" s="29"/>
      <c r="E148" s="29"/>
      <c r="F148" s="22" t="str">
        <f>E15</f>
        <v>Mesto Košice, Tr. SNP 48/A, 040 11 Košice</v>
      </c>
      <c r="G148" s="29"/>
      <c r="H148" s="29"/>
      <c r="I148" s="24" t="s">
        <v>26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24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P153+P255+P428</f>
        <v>0</v>
      </c>
      <c r="Q152" s="66"/>
      <c r="R152" s="146">
        <f>R153+R255+R428</f>
        <v>124.85266895999999</v>
      </c>
      <c r="S152" s="66"/>
      <c r="T152" s="147">
        <f>T153+T255+T428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BK153+BK255+BK428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P154+P166+P174+P198+P214+P243+P253</f>
        <v>0</v>
      </c>
      <c r="Q153" s="155"/>
      <c r="R153" s="156">
        <f>R154+R166+R174+R198+R214+R243+R253</f>
        <v>87.501992559999991</v>
      </c>
      <c r="S153" s="155"/>
      <c r="T153" s="157">
        <f>T154+T166+T174+T198+T214+T243+T253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BK154+BK166+BK174+BK198+BK214+BK243+BK253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439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440</v>
      </c>
      <c r="F155" s="164" t="s">
        <v>441</v>
      </c>
      <c r="G155" s="165" t="s">
        <v>185</v>
      </c>
      <c r="H155" s="166">
        <v>101.325</v>
      </c>
      <c r="I155" s="167"/>
      <c r="J155" s="166">
        <f t="shared" ref="J155:J165" si="5">ROUND(I155*H155,3)</f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ref="P155:P165" si="6">O155*H155</f>
        <v>0</v>
      </c>
      <c r="Q155" s="171">
        <v>0</v>
      </c>
      <c r="R155" s="171">
        <f t="shared" ref="R155:R165" si="7">Q155*H155</f>
        <v>0</v>
      </c>
      <c r="S155" s="171">
        <v>0</v>
      </c>
      <c r="T155" s="172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ref="BE155:BE165" si="9">IF(N155="základná",J155,0)</f>
        <v>0</v>
      </c>
      <c r="BF155" s="174">
        <f t="shared" ref="BF155:BF165" si="10">IF(N155="znížená",J155,0)</f>
        <v>0</v>
      </c>
      <c r="BG155" s="174">
        <f t="shared" ref="BG155:BG165" si="11">IF(N155="zákl. prenesená",J155,0)</f>
        <v>0</v>
      </c>
      <c r="BH155" s="174">
        <f t="shared" ref="BH155:BH165" si="12">IF(N155="zníž. prenesená",J155,0)</f>
        <v>0</v>
      </c>
      <c r="BI155" s="174">
        <f t="shared" ref="BI155:BI165" si="13">IF(N155="nulová",J155,0)</f>
        <v>0</v>
      </c>
      <c r="BJ155" s="14" t="s">
        <v>150</v>
      </c>
      <c r="BK155" s="175">
        <f t="shared" ref="BK155:BK165" si="14">ROUND(I155*H155,3)</f>
        <v>0</v>
      </c>
      <c r="BL155" s="14" t="s">
        <v>179</v>
      </c>
      <c r="BM155" s="173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442</v>
      </c>
      <c r="F156" s="164" t="s">
        <v>443</v>
      </c>
      <c r="G156" s="165" t="s">
        <v>185</v>
      </c>
      <c r="H156" s="166">
        <v>84.775000000000006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444</v>
      </c>
      <c r="F157" s="164" t="s">
        <v>445</v>
      </c>
      <c r="G157" s="165" t="s">
        <v>185</v>
      </c>
      <c r="H157" s="166">
        <v>21.698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446</v>
      </c>
      <c r="F158" s="164" t="s">
        <v>447</v>
      </c>
      <c r="G158" s="165" t="s">
        <v>185</v>
      </c>
      <c r="H158" s="166">
        <v>186.1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448</v>
      </c>
      <c r="F159" s="164" t="s">
        <v>449</v>
      </c>
      <c r="G159" s="165" t="s">
        <v>185</v>
      </c>
      <c r="H159" s="166">
        <v>186.1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450</v>
      </c>
      <c r="F160" s="164" t="s">
        <v>451</v>
      </c>
      <c r="G160" s="165" t="s">
        <v>185</v>
      </c>
      <c r="H160" s="166">
        <v>186.1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452</v>
      </c>
      <c r="F161" s="164" t="s">
        <v>453</v>
      </c>
      <c r="G161" s="165" t="s">
        <v>185</v>
      </c>
      <c r="H161" s="166">
        <v>186.1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454</v>
      </c>
      <c r="F162" s="164" t="s">
        <v>455</v>
      </c>
      <c r="G162" s="165" t="s">
        <v>266</v>
      </c>
      <c r="H162" s="166">
        <v>353.59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456</v>
      </c>
      <c r="F163" s="164" t="s">
        <v>457</v>
      </c>
      <c r="G163" s="165" t="s">
        <v>185</v>
      </c>
      <c r="H163" s="166">
        <v>62.725000000000001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406</v>
      </c>
      <c r="E164" s="182" t="s">
        <v>458</v>
      </c>
      <c r="F164" s="183" t="s">
        <v>459</v>
      </c>
      <c r="G164" s="184" t="s">
        <v>266</v>
      </c>
      <c r="H164" s="185">
        <v>104.751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460</v>
      </c>
      <c r="F165" s="164" t="s">
        <v>461</v>
      </c>
      <c r="G165" s="165" t="s">
        <v>185</v>
      </c>
      <c r="H165" s="166">
        <v>28.95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462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463</v>
      </c>
      <c r="F167" s="164" t="s">
        <v>464</v>
      </c>
      <c r="G167" s="165" t="s">
        <v>185</v>
      </c>
      <c r="H167" s="166">
        <v>171.566</v>
      </c>
      <c r="I167" s="167"/>
      <c r="J167" s="166">
        <f t="shared" ref="J167:J173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73" si="16">O167*H167</f>
        <v>0</v>
      </c>
      <c r="Q167" s="171">
        <v>0</v>
      </c>
      <c r="R167" s="171">
        <f t="shared" ref="R167:R173" si="17">Q167*H167</f>
        <v>0</v>
      </c>
      <c r="S167" s="171">
        <v>0</v>
      </c>
      <c r="T167" s="172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ref="BE167:BE173" si="19">IF(N167="základná",J167,0)</f>
        <v>0</v>
      </c>
      <c r="BF167" s="174">
        <f t="shared" ref="BF167:BF173" si="20">IF(N167="znížená",J167,0)</f>
        <v>0</v>
      </c>
      <c r="BG167" s="174">
        <f t="shared" ref="BG167:BG173" si="21">IF(N167="zákl. prenesená",J167,0)</f>
        <v>0</v>
      </c>
      <c r="BH167" s="174">
        <f t="shared" ref="BH167:BH173" si="22">IF(N167="zníž. prenesená",J167,0)</f>
        <v>0</v>
      </c>
      <c r="BI167" s="174">
        <f t="shared" ref="BI167:BI173" si="23">IF(N167="nulová",J167,0)</f>
        <v>0</v>
      </c>
      <c r="BJ167" s="14" t="s">
        <v>150</v>
      </c>
      <c r="BK167" s="175">
        <f t="shared" ref="BK167:BK173" si="24">ROUND(I167*H167,3)</f>
        <v>0</v>
      </c>
      <c r="BL167" s="14" t="s">
        <v>179</v>
      </c>
      <c r="BM167" s="173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465</v>
      </c>
      <c r="F168" s="164" t="s">
        <v>466</v>
      </c>
      <c r="G168" s="165" t="s">
        <v>178</v>
      </c>
      <c r="H168" s="166">
        <v>1156.7539999999999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467</v>
      </c>
      <c r="F169" s="164" t="s">
        <v>468</v>
      </c>
      <c r="G169" s="165" t="s">
        <v>185</v>
      </c>
      <c r="H169" s="166">
        <v>44.009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469</v>
      </c>
      <c r="F170" s="164" t="s">
        <v>470</v>
      </c>
      <c r="G170" s="165" t="s">
        <v>185</v>
      </c>
      <c r="H170" s="166">
        <v>8.7149999999999999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471</v>
      </c>
      <c r="F171" s="164" t="s">
        <v>472</v>
      </c>
      <c r="G171" s="165" t="s">
        <v>266</v>
      </c>
      <c r="H171" s="166">
        <v>0.224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473</v>
      </c>
      <c r="F172" s="164" t="s">
        <v>474</v>
      </c>
      <c r="G172" s="165" t="s">
        <v>178</v>
      </c>
      <c r="H172" s="166">
        <v>20.286000000000001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475</v>
      </c>
      <c r="F173" s="164" t="s">
        <v>476</v>
      </c>
      <c r="G173" s="165" t="s">
        <v>185</v>
      </c>
      <c r="H173" s="166">
        <v>20.577999999999999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477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478</v>
      </c>
      <c r="F175" s="164" t="s">
        <v>479</v>
      </c>
      <c r="G175" s="165" t="s">
        <v>185</v>
      </c>
      <c r="H175" s="166">
        <v>9.9269999999999996</v>
      </c>
      <c r="I175" s="167"/>
      <c r="J175" s="166">
        <f t="shared" ref="J175:J197" si="25"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ref="P175:P197" si="26">O175*H175</f>
        <v>0</v>
      </c>
      <c r="Q175" s="171">
        <v>0</v>
      </c>
      <c r="R175" s="171">
        <f t="shared" ref="R175:R197" si="27">Q175*H175</f>
        <v>0</v>
      </c>
      <c r="S175" s="171">
        <v>0</v>
      </c>
      <c r="T175" s="172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ref="BE175:BE197" si="29">IF(N175="základná",J175,0)</f>
        <v>0</v>
      </c>
      <c r="BF175" s="174">
        <f t="shared" ref="BF175:BF197" si="30">IF(N175="znížená",J175,0)</f>
        <v>0</v>
      </c>
      <c r="BG175" s="174">
        <f t="shared" ref="BG175:BG197" si="31">IF(N175="zákl. prenesená",J175,0)</f>
        <v>0</v>
      </c>
      <c r="BH175" s="174">
        <f t="shared" ref="BH175:BH197" si="32">IF(N175="zníž. prenesená",J175,0)</f>
        <v>0</v>
      </c>
      <c r="BI175" s="174">
        <f t="shared" ref="BI175:BI197" si="33">IF(N175="nulová",J175,0)</f>
        <v>0</v>
      </c>
      <c r="BJ175" s="14" t="s">
        <v>150</v>
      </c>
      <c r="BK175" s="175">
        <f t="shared" ref="BK175:BK197" si="34">ROUND(I175*H175,3)</f>
        <v>0</v>
      </c>
      <c r="BL175" s="14" t="s">
        <v>179</v>
      </c>
      <c r="BM175" s="173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480</v>
      </c>
      <c r="F176" s="164" t="s">
        <v>481</v>
      </c>
      <c r="G176" s="165" t="s">
        <v>239</v>
      </c>
      <c r="H176" s="166">
        <v>214.7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26"/>
        <v>0</v>
      </c>
      <c r="Q176" s="171">
        <v>9.0600000000000003E-3</v>
      </c>
      <c r="R176" s="171">
        <f t="shared" si="27"/>
        <v>1.945182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3" t="s">
        <v>482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483</v>
      </c>
      <c r="F177" s="164" t="s">
        <v>484</v>
      </c>
      <c r="G177" s="165" t="s">
        <v>185</v>
      </c>
      <c r="H177" s="166">
        <v>183.518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3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485</v>
      </c>
      <c r="F178" s="164" t="s">
        <v>486</v>
      </c>
      <c r="G178" s="165" t="s">
        <v>266</v>
      </c>
      <c r="H178" s="166">
        <v>0.123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3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487</v>
      </c>
      <c r="F179" s="164" t="s">
        <v>488</v>
      </c>
      <c r="G179" s="165" t="s">
        <v>185</v>
      </c>
      <c r="H179" s="166">
        <v>12.250999999999999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248</v>
      </c>
    </row>
    <row r="180" spans="1:65" s="2" customFormat="1" ht="33" customHeight="1">
      <c r="A180" s="29"/>
      <c r="B180" s="127"/>
      <c r="C180" s="162" t="s">
        <v>212</v>
      </c>
      <c r="D180" s="162" t="s">
        <v>175</v>
      </c>
      <c r="E180" s="163" t="s">
        <v>489</v>
      </c>
      <c r="F180" s="164" t="s">
        <v>490</v>
      </c>
      <c r="G180" s="165" t="s">
        <v>292</v>
      </c>
      <c r="H180" s="166">
        <v>1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406</v>
      </c>
      <c r="E181" s="182" t="s">
        <v>491</v>
      </c>
      <c r="F181" s="183" t="s">
        <v>492</v>
      </c>
      <c r="G181" s="184" t="s">
        <v>266</v>
      </c>
      <c r="H181" s="185">
        <v>4.7E-2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1</v>
      </c>
      <c r="R181" s="171">
        <f t="shared" si="27"/>
        <v>4.7E-2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406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493</v>
      </c>
    </row>
    <row r="182" spans="1:65" s="2" customFormat="1" ht="24.2" customHeight="1">
      <c r="A182" s="29"/>
      <c r="B182" s="127"/>
      <c r="C182" s="181" t="s">
        <v>215</v>
      </c>
      <c r="D182" s="181" t="s">
        <v>406</v>
      </c>
      <c r="E182" s="182" t="s">
        <v>494</v>
      </c>
      <c r="F182" s="183" t="s">
        <v>495</v>
      </c>
      <c r="G182" s="184" t="s">
        <v>266</v>
      </c>
      <c r="H182" s="185">
        <v>8.9999999999999993E-3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1</v>
      </c>
      <c r="R182" s="171">
        <f t="shared" si="27"/>
        <v>8.9999999999999993E-3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496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497</v>
      </c>
      <c r="F183" s="164" t="s">
        <v>498</v>
      </c>
      <c r="G183" s="165" t="s">
        <v>244</v>
      </c>
      <c r="H183" s="166">
        <v>24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499</v>
      </c>
      <c r="F184" s="164" t="s">
        <v>500</v>
      </c>
      <c r="G184" s="165" t="s">
        <v>244</v>
      </c>
      <c r="H184" s="166">
        <v>45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501</v>
      </c>
      <c r="F185" s="164" t="s">
        <v>502</v>
      </c>
      <c r="G185" s="165" t="s">
        <v>244</v>
      </c>
      <c r="H185" s="166">
        <v>1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503</v>
      </c>
      <c r="F186" s="164" t="s">
        <v>504</v>
      </c>
      <c r="G186" s="165" t="s">
        <v>244</v>
      </c>
      <c r="H186" s="166">
        <v>6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505</v>
      </c>
      <c r="F187" s="164" t="s">
        <v>506</v>
      </c>
      <c r="G187" s="165" t="s">
        <v>244</v>
      </c>
      <c r="H187" s="166">
        <v>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507</v>
      </c>
      <c r="F188" s="164" t="s">
        <v>508</v>
      </c>
      <c r="G188" s="165" t="s">
        <v>185</v>
      </c>
      <c r="H188" s="166">
        <v>4.4539999999999997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274</v>
      </c>
    </row>
    <row r="189" spans="1:65" s="2" customFormat="1" ht="24.2" customHeight="1">
      <c r="A189" s="29"/>
      <c r="B189" s="127"/>
      <c r="C189" s="162" t="s">
        <v>289</v>
      </c>
      <c r="D189" s="162" t="s">
        <v>175</v>
      </c>
      <c r="E189" s="163" t="s">
        <v>509</v>
      </c>
      <c r="F189" s="164" t="s">
        <v>510</v>
      </c>
      <c r="G189" s="165" t="s">
        <v>178</v>
      </c>
      <c r="H189" s="166">
        <v>54.445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511</v>
      </c>
      <c r="F190" s="164" t="s">
        <v>512</v>
      </c>
      <c r="G190" s="165" t="s">
        <v>178</v>
      </c>
      <c r="H190" s="166">
        <v>54.445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281</v>
      </c>
    </row>
    <row r="191" spans="1:65" s="2" customFormat="1" ht="33" customHeight="1">
      <c r="A191" s="29"/>
      <c r="B191" s="127"/>
      <c r="C191" s="162" t="s">
        <v>297</v>
      </c>
      <c r="D191" s="162" t="s">
        <v>175</v>
      </c>
      <c r="E191" s="163" t="s">
        <v>513</v>
      </c>
      <c r="F191" s="164" t="s">
        <v>514</v>
      </c>
      <c r="G191" s="165" t="s">
        <v>178</v>
      </c>
      <c r="H191" s="166">
        <v>2.97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284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515</v>
      </c>
      <c r="F192" s="164" t="s">
        <v>516</v>
      </c>
      <c r="G192" s="165" t="s">
        <v>266</v>
      </c>
      <c r="H192" s="166">
        <v>0.79500000000000004</v>
      </c>
      <c r="I192" s="167"/>
      <c r="J192" s="166">
        <f t="shared" si="2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293</v>
      </c>
    </row>
    <row r="193" spans="1:65" s="2" customFormat="1" ht="24.2" customHeight="1">
      <c r="A193" s="29"/>
      <c r="B193" s="127"/>
      <c r="C193" s="162" t="s">
        <v>304</v>
      </c>
      <c r="D193" s="162" t="s">
        <v>175</v>
      </c>
      <c r="E193" s="163" t="s">
        <v>517</v>
      </c>
      <c r="F193" s="164" t="s">
        <v>518</v>
      </c>
      <c r="G193" s="165" t="s">
        <v>178</v>
      </c>
      <c r="H193" s="166">
        <v>248.78299999999999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296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519</v>
      </c>
      <c r="F194" s="164" t="s">
        <v>520</v>
      </c>
      <c r="G194" s="165" t="s">
        <v>178</v>
      </c>
      <c r="H194" s="166">
        <v>606.39400000000001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300</v>
      </c>
    </row>
    <row r="195" spans="1:65" s="2" customFormat="1" ht="24.2" customHeight="1">
      <c r="A195" s="29"/>
      <c r="B195" s="127"/>
      <c r="C195" s="162" t="s">
        <v>313</v>
      </c>
      <c r="D195" s="162" t="s">
        <v>175</v>
      </c>
      <c r="E195" s="163" t="s">
        <v>521</v>
      </c>
      <c r="F195" s="164" t="s">
        <v>522</v>
      </c>
      <c r="G195" s="165" t="s">
        <v>178</v>
      </c>
      <c r="H195" s="166">
        <v>6.11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303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523</v>
      </c>
      <c r="F196" s="164" t="s">
        <v>524</v>
      </c>
      <c r="G196" s="165" t="s">
        <v>239</v>
      </c>
      <c r="H196" s="166">
        <v>364.23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307</v>
      </c>
    </row>
    <row r="197" spans="1:65" s="2" customFormat="1" ht="37.9" customHeight="1">
      <c r="A197" s="29"/>
      <c r="B197" s="127"/>
      <c r="C197" s="162" t="s">
        <v>322</v>
      </c>
      <c r="D197" s="162" t="s">
        <v>175</v>
      </c>
      <c r="E197" s="163" t="s">
        <v>525</v>
      </c>
      <c r="F197" s="164" t="s">
        <v>526</v>
      </c>
      <c r="G197" s="165" t="s">
        <v>178</v>
      </c>
      <c r="H197" s="166">
        <v>340.24799999999999</v>
      </c>
      <c r="I197" s="167"/>
      <c r="J197" s="166">
        <f t="shared" si="25"/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si="26"/>
        <v>0</v>
      </c>
      <c r="Q197" s="171">
        <v>0.24751999999999999</v>
      </c>
      <c r="R197" s="171">
        <f t="shared" si="27"/>
        <v>84.218184959999988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179</v>
      </c>
      <c r="AT197" s="173" t="s">
        <v>175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3" t="s">
        <v>527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528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529</v>
      </c>
      <c r="F199" s="164" t="s">
        <v>530</v>
      </c>
      <c r="G199" s="165" t="s">
        <v>185</v>
      </c>
      <c r="H199" s="166">
        <v>79.358999999999995</v>
      </c>
      <c r="I199" s="167"/>
      <c r="J199" s="166">
        <f t="shared" ref="J199:J213" si="35">ROUND(I199*H199,3)</f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ref="P199:P213" si="36">O199*H199</f>
        <v>0</v>
      </c>
      <c r="Q199" s="171">
        <v>0</v>
      </c>
      <c r="R199" s="171">
        <f t="shared" ref="R199:R213" si="37">Q199*H199</f>
        <v>0</v>
      </c>
      <c r="S199" s="171">
        <v>0</v>
      </c>
      <c r="T199" s="172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ref="BE199:BE213" si="39">IF(N199="základná",J199,0)</f>
        <v>0</v>
      </c>
      <c r="BF199" s="174">
        <f t="shared" ref="BF199:BF213" si="40">IF(N199="znížená",J199,0)</f>
        <v>0</v>
      </c>
      <c r="BG199" s="174">
        <f t="shared" ref="BG199:BG213" si="41">IF(N199="zákl. prenesená",J199,0)</f>
        <v>0</v>
      </c>
      <c r="BH199" s="174">
        <f t="shared" ref="BH199:BH213" si="42">IF(N199="zníž. prenesená",J199,0)</f>
        <v>0</v>
      </c>
      <c r="BI199" s="174">
        <f t="shared" ref="BI199:BI213" si="43">IF(N199="nulová",J199,0)</f>
        <v>0</v>
      </c>
      <c r="BJ199" s="14" t="s">
        <v>150</v>
      </c>
      <c r="BK199" s="175">
        <f t="shared" ref="BK199:BK213" si="44">ROUND(I199*H199,3)</f>
        <v>0</v>
      </c>
      <c r="BL199" s="14" t="s">
        <v>179</v>
      </c>
      <c r="BM199" s="173" t="s">
        <v>310</v>
      </c>
    </row>
    <row r="200" spans="1:65" s="2" customFormat="1" ht="16.5" customHeight="1">
      <c r="A200" s="29"/>
      <c r="B200" s="127"/>
      <c r="C200" s="162" t="s">
        <v>331</v>
      </c>
      <c r="D200" s="162" t="s">
        <v>175</v>
      </c>
      <c r="E200" s="163" t="s">
        <v>531</v>
      </c>
      <c r="F200" s="164" t="s">
        <v>532</v>
      </c>
      <c r="G200" s="165" t="s">
        <v>178</v>
      </c>
      <c r="H200" s="166">
        <v>408.93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316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533</v>
      </c>
      <c r="F201" s="164" t="s">
        <v>534</v>
      </c>
      <c r="G201" s="165" t="s">
        <v>178</v>
      </c>
      <c r="H201" s="166">
        <v>408.93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321</v>
      </c>
    </row>
    <row r="202" spans="1:65" s="2" customFormat="1" ht="24.2" customHeight="1">
      <c r="A202" s="29"/>
      <c r="B202" s="127"/>
      <c r="C202" s="162" t="s">
        <v>340</v>
      </c>
      <c r="D202" s="162" t="s">
        <v>175</v>
      </c>
      <c r="E202" s="163" t="s">
        <v>535</v>
      </c>
      <c r="F202" s="164" t="s">
        <v>536</v>
      </c>
      <c r="G202" s="165" t="s">
        <v>178</v>
      </c>
      <c r="H202" s="166">
        <v>378.41699999999997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325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537</v>
      </c>
      <c r="F203" s="164" t="s">
        <v>538</v>
      </c>
      <c r="G203" s="165" t="s">
        <v>178</v>
      </c>
      <c r="H203" s="166">
        <v>378.41699999999997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328</v>
      </c>
    </row>
    <row r="204" spans="1:65" s="2" customFormat="1" ht="24.2" customHeight="1">
      <c r="A204" s="29"/>
      <c r="B204" s="127"/>
      <c r="C204" s="162" t="s">
        <v>349</v>
      </c>
      <c r="D204" s="162" t="s">
        <v>175</v>
      </c>
      <c r="E204" s="163" t="s">
        <v>539</v>
      </c>
      <c r="F204" s="164" t="s">
        <v>540</v>
      </c>
      <c r="G204" s="165" t="s">
        <v>178</v>
      </c>
      <c r="H204" s="166">
        <v>28.45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334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541</v>
      </c>
      <c r="F205" s="164" t="s">
        <v>542</v>
      </c>
      <c r="G205" s="165" t="s">
        <v>266</v>
      </c>
      <c r="H205" s="166">
        <v>6.8470000000000004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339</v>
      </c>
    </row>
    <row r="206" spans="1:65" s="2" customFormat="1" ht="21.75" customHeight="1">
      <c r="A206" s="29"/>
      <c r="B206" s="127"/>
      <c r="C206" s="162" t="s">
        <v>358</v>
      </c>
      <c r="D206" s="162" t="s">
        <v>175</v>
      </c>
      <c r="E206" s="163" t="s">
        <v>543</v>
      </c>
      <c r="F206" s="164" t="s">
        <v>544</v>
      </c>
      <c r="G206" s="165" t="s">
        <v>185</v>
      </c>
      <c r="H206" s="166">
        <v>2.0790000000000002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352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545</v>
      </c>
      <c r="F207" s="164" t="s">
        <v>546</v>
      </c>
      <c r="G207" s="165" t="s">
        <v>178</v>
      </c>
      <c r="H207" s="166">
        <v>20.79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357</v>
      </c>
    </row>
    <row r="208" spans="1:65" s="2" customFormat="1" ht="24.2" customHeight="1">
      <c r="A208" s="29"/>
      <c r="B208" s="127"/>
      <c r="C208" s="162" t="s">
        <v>365</v>
      </c>
      <c r="D208" s="162" t="s">
        <v>175</v>
      </c>
      <c r="E208" s="163" t="s">
        <v>547</v>
      </c>
      <c r="F208" s="164" t="s">
        <v>548</v>
      </c>
      <c r="G208" s="165" t="s">
        <v>178</v>
      </c>
      <c r="H208" s="166">
        <v>20.79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3" t="s">
        <v>361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549</v>
      </c>
      <c r="F209" s="164" t="s">
        <v>550</v>
      </c>
      <c r="G209" s="165" t="s">
        <v>266</v>
      </c>
      <c r="H209" s="166">
        <v>0.188</v>
      </c>
      <c r="I209" s="167"/>
      <c r="J209" s="166">
        <f t="shared" si="3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3" t="s">
        <v>364</v>
      </c>
    </row>
    <row r="210" spans="1:65" s="2" customFormat="1" ht="24.2" customHeight="1">
      <c r="A210" s="29"/>
      <c r="B210" s="127"/>
      <c r="C210" s="162" t="s">
        <v>374</v>
      </c>
      <c r="D210" s="162" t="s">
        <v>175</v>
      </c>
      <c r="E210" s="163" t="s">
        <v>551</v>
      </c>
      <c r="F210" s="164" t="s">
        <v>552</v>
      </c>
      <c r="G210" s="165" t="s">
        <v>185</v>
      </c>
      <c r="H210" s="166">
        <v>25.518000000000001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3" t="s">
        <v>368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553</v>
      </c>
      <c r="F211" s="164" t="s">
        <v>554</v>
      </c>
      <c r="G211" s="165" t="s">
        <v>266</v>
      </c>
      <c r="H211" s="166">
        <v>0.625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3" t="s">
        <v>373</v>
      </c>
    </row>
    <row r="212" spans="1:65" s="2" customFormat="1" ht="24.2" customHeight="1">
      <c r="A212" s="29"/>
      <c r="B212" s="127"/>
      <c r="C212" s="162" t="s">
        <v>384</v>
      </c>
      <c r="D212" s="162" t="s">
        <v>175</v>
      </c>
      <c r="E212" s="163" t="s">
        <v>555</v>
      </c>
      <c r="F212" s="164" t="s">
        <v>556</v>
      </c>
      <c r="G212" s="165" t="s">
        <v>266</v>
      </c>
      <c r="H212" s="166">
        <v>0.72499999999999998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3" t="s">
        <v>377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557</v>
      </c>
      <c r="F213" s="164" t="s">
        <v>558</v>
      </c>
      <c r="G213" s="165" t="s">
        <v>185</v>
      </c>
      <c r="H213" s="166">
        <v>14.475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150</v>
      </c>
      <c r="AY213" s="14" t="s">
        <v>172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3" t="s">
        <v>381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559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SUM(P215:P242)</f>
        <v>0</v>
      </c>
      <c r="Q214" s="155"/>
      <c r="R214" s="156">
        <f>SUM(R215:R242)</f>
        <v>1.2826256</v>
      </c>
      <c r="S214" s="155"/>
      <c r="T214" s="157">
        <f>SUM(T215:T242)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SUM(BK215:BK242)</f>
        <v>0</v>
      </c>
    </row>
    <row r="215" spans="1:65" s="2" customFormat="1" ht="24.2" customHeight="1">
      <c r="A215" s="29"/>
      <c r="B215" s="127"/>
      <c r="C215" s="162" t="s">
        <v>393</v>
      </c>
      <c r="D215" s="162" t="s">
        <v>175</v>
      </c>
      <c r="E215" s="163" t="s">
        <v>560</v>
      </c>
      <c r="F215" s="164" t="s">
        <v>561</v>
      </c>
      <c r="G215" s="165" t="s">
        <v>178</v>
      </c>
      <c r="H215" s="166">
        <v>552.45000000000005</v>
      </c>
      <c r="I215" s="167"/>
      <c r="J215" s="166">
        <f t="shared" ref="J215:J242" si="45"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ref="P215:P242" si="46">O215*H215</f>
        <v>0</v>
      </c>
      <c r="Q215" s="171">
        <v>0</v>
      </c>
      <c r="R215" s="171">
        <f t="shared" ref="R215:R242" si="47">Q215*H215</f>
        <v>0</v>
      </c>
      <c r="S215" s="171">
        <v>0</v>
      </c>
      <c r="T215" s="172">
        <f t="shared" ref="T215:T242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150</v>
      </c>
      <c r="AY215" s="14" t="s">
        <v>172</v>
      </c>
      <c r="BE215" s="174">
        <f t="shared" ref="BE215:BE242" si="49">IF(N215="základná",J215,0)</f>
        <v>0</v>
      </c>
      <c r="BF215" s="174">
        <f t="shared" ref="BF215:BF242" si="50">IF(N215="znížená",J215,0)</f>
        <v>0</v>
      </c>
      <c r="BG215" s="174">
        <f t="shared" ref="BG215:BG242" si="51">IF(N215="zákl. prenesená",J215,0)</f>
        <v>0</v>
      </c>
      <c r="BH215" s="174">
        <f t="shared" ref="BH215:BH242" si="52">IF(N215="zníž. prenesená",J215,0)</f>
        <v>0</v>
      </c>
      <c r="BI215" s="174">
        <f t="shared" ref="BI215:BI242" si="53">IF(N215="nulová",J215,0)</f>
        <v>0</v>
      </c>
      <c r="BJ215" s="14" t="s">
        <v>150</v>
      </c>
      <c r="BK215" s="175">
        <f t="shared" ref="BK215:BK242" si="54">ROUND(I215*H215,3)</f>
        <v>0</v>
      </c>
      <c r="BL215" s="14" t="s">
        <v>179</v>
      </c>
      <c r="BM215" s="173" t="s">
        <v>387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562</v>
      </c>
      <c r="F216" s="164" t="s">
        <v>563</v>
      </c>
      <c r="G216" s="165" t="s">
        <v>178</v>
      </c>
      <c r="H216" s="166">
        <v>552.45000000000005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3" t="s">
        <v>392</v>
      </c>
    </row>
    <row r="217" spans="1:65" s="2" customFormat="1" ht="33" customHeight="1">
      <c r="A217" s="29"/>
      <c r="B217" s="127"/>
      <c r="C217" s="162" t="s">
        <v>402</v>
      </c>
      <c r="D217" s="162" t="s">
        <v>175</v>
      </c>
      <c r="E217" s="163" t="s">
        <v>564</v>
      </c>
      <c r="F217" s="164" t="s">
        <v>565</v>
      </c>
      <c r="G217" s="165" t="s">
        <v>178</v>
      </c>
      <c r="H217" s="166">
        <v>1172.6590000000001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3" t="s">
        <v>396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566</v>
      </c>
      <c r="F218" s="164" t="s">
        <v>567</v>
      </c>
      <c r="G218" s="165" t="s">
        <v>178</v>
      </c>
      <c r="H218" s="166">
        <v>2545.9070000000002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3" t="s">
        <v>401</v>
      </c>
    </row>
    <row r="219" spans="1:65" s="2" customFormat="1" ht="24.2" customHeight="1">
      <c r="A219" s="29"/>
      <c r="B219" s="127"/>
      <c r="C219" s="162" t="s">
        <v>568</v>
      </c>
      <c r="D219" s="162" t="s">
        <v>175</v>
      </c>
      <c r="E219" s="163" t="s">
        <v>569</v>
      </c>
      <c r="F219" s="164" t="s">
        <v>570</v>
      </c>
      <c r="G219" s="165" t="s">
        <v>178</v>
      </c>
      <c r="H219" s="166">
        <v>2545.9070000000002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3" t="s">
        <v>405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571</v>
      </c>
      <c r="F220" s="164" t="s">
        <v>572</v>
      </c>
      <c r="G220" s="165" t="s">
        <v>178</v>
      </c>
      <c r="H220" s="166">
        <v>1812.827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3" t="s">
        <v>412</v>
      </c>
    </row>
    <row r="221" spans="1:65" s="2" customFormat="1" ht="24.2" customHeight="1">
      <c r="A221" s="29"/>
      <c r="B221" s="127"/>
      <c r="C221" s="162" t="s">
        <v>573</v>
      </c>
      <c r="D221" s="162" t="s">
        <v>175</v>
      </c>
      <c r="E221" s="163" t="s">
        <v>574</v>
      </c>
      <c r="F221" s="164" t="s">
        <v>575</v>
      </c>
      <c r="G221" s="165" t="s">
        <v>178</v>
      </c>
      <c r="H221" s="166">
        <v>1742.539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3" t="s">
        <v>576</v>
      </c>
    </row>
    <row r="222" spans="1:65" s="2" customFormat="1" ht="24.2" customHeight="1">
      <c r="A222" s="29"/>
      <c r="B222" s="127"/>
      <c r="C222" s="162" t="s">
        <v>284</v>
      </c>
      <c r="D222" s="162" t="s">
        <v>175</v>
      </c>
      <c r="E222" s="163" t="s">
        <v>577</v>
      </c>
      <c r="F222" s="164" t="s">
        <v>578</v>
      </c>
      <c r="G222" s="165" t="s">
        <v>178</v>
      </c>
      <c r="H222" s="166">
        <v>8.2799999999999994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2.52E-2</v>
      </c>
      <c r="R222" s="171">
        <f t="shared" si="47"/>
        <v>0.20865599999999998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3" t="s">
        <v>579</v>
      </c>
    </row>
    <row r="223" spans="1:65" s="2" customFormat="1" ht="24.2" customHeight="1">
      <c r="A223" s="29"/>
      <c r="B223" s="127"/>
      <c r="C223" s="162" t="s">
        <v>580</v>
      </c>
      <c r="D223" s="162" t="s">
        <v>175</v>
      </c>
      <c r="E223" s="163" t="s">
        <v>581</v>
      </c>
      <c r="F223" s="164" t="s">
        <v>582</v>
      </c>
      <c r="G223" s="165" t="s">
        <v>178</v>
      </c>
      <c r="H223" s="166">
        <v>8.2799999999999994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6.8199999999999997E-3</v>
      </c>
      <c r="R223" s="171">
        <f t="shared" si="47"/>
        <v>5.6469599999999995E-2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3" t="s">
        <v>583</v>
      </c>
    </row>
    <row r="224" spans="1:65" s="2" customFormat="1" ht="24.2" customHeight="1">
      <c r="A224" s="29"/>
      <c r="B224" s="127"/>
      <c r="C224" s="162" t="s">
        <v>293</v>
      </c>
      <c r="D224" s="162" t="s">
        <v>175</v>
      </c>
      <c r="E224" s="163" t="s">
        <v>584</v>
      </c>
      <c r="F224" s="164" t="s">
        <v>585</v>
      </c>
      <c r="G224" s="165" t="s">
        <v>178</v>
      </c>
      <c r="H224" s="166">
        <v>189.8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3" t="s">
        <v>586</v>
      </c>
    </row>
    <row r="225" spans="1:65" s="2" customFormat="1" ht="33" customHeight="1">
      <c r="A225" s="29"/>
      <c r="B225" s="127"/>
      <c r="C225" s="162" t="s">
        <v>587</v>
      </c>
      <c r="D225" s="162" t="s">
        <v>175</v>
      </c>
      <c r="E225" s="163" t="s">
        <v>588</v>
      </c>
      <c r="F225" s="164" t="s">
        <v>589</v>
      </c>
      <c r="G225" s="165" t="s">
        <v>178</v>
      </c>
      <c r="H225" s="166">
        <v>1391.51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3" t="s">
        <v>590</v>
      </c>
    </row>
    <row r="226" spans="1:65" s="2" customFormat="1" ht="24.2" customHeight="1">
      <c r="A226" s="29"/>
      <c r="B226" s="127"/>
      <c r="C226" s="162" t="s">
        <v>296</v>
      </c>
      <c r="D226" s="162" t="s">
        <v>175</v>
      </c>
      <c r="E226" s="163" t="s">
        <v>591</v>
      </c>
      <c r="F226" s="164" t="s">
        <v>592</v>
      </c>
      <c r="G226" s="165" t="s">
        <v>178</v>
      </c>
      <c r="H226" s="166">
        <v>1742.539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0</v>
      </c>
      <c r="R226" s="171">
        <f t="shared" si="47"/>
        <v>0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3" t="s">
        <v>593</v>
      </c>
    </row>
    <row r="227" spans="1:65" s="2" customFormat="1" ht="24.2" customHeight="1">
      <c r="A227" s="29"/>
      <c r="B227" s="127"/>
      <c r="C227" s="162" t="s">
        <v>594</v>
      </c>
      <c r="D227" s="162" t="s">
        <v>175</v>
      </c>
      <c r="E227" s="163" t="s">
        <v>595</v>
      </c>
      <c r="F227" s="164" t="s">
        <v>596</v>
      </c>
      <c r="G227" s="165" t="s">
        <v>178</v>
      </c>
      <c r="H227" s="166">
        <v>180.08099999999999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3" t="s">
        <v>597</v>
      </c>
    </row>
    <row r="228" spans="1:65" s="2" customFormat="1" ht="33" customHeight="1">
      <c r="A228" s="29"/>
      <c r="B228" s="127"/>
      <c r="C228" s="162" t="s">
        <v>300</v>
      </c>
      <c r="D228" s="162" t="s">
        <v>175</v>
      </c>
      <c r="E228" s="163" t="s">
        <v>598</v>
      </c>
      <c r="F228" s="164" t="s">
        <v>599</v>
      </c>
      <c r="G228" s="165" t="s">
        <v>185</v>
      </c>
      <c r="H228" s="166">
        <v>48.25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0</v>
      </c>
      <c r="R228" s="171">
        <f t="shared" si="47"/>
        <v>0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3" t="s">
        <v>600</v>
      </c>
    </row>
    <row r="229" spans="1:65" s="2" customFormat="1" ht="24.2" customHeight="1">
      <c r="A229" s="29"/>
      <c r="B229" s="127"/>
      <c r="C229" s="162" t="s">
        <v>601</v>
      </c>
      <c r="D229" s="162" t="s">
        <v>175</v>
      </c>
      <c r="E229" s="163" t="s">
        <v>602</v>
      </c>
      <c r="F229" s="164" t="s">
        <v>603</v>
      </c>
      <c r="G229" s="165" t="s">
        <v>185</v>
      </c>
      <c r="H229" s="166">
        <v>48.918999999999997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0</v>
      </c>
      <c r="R229" s="171">
        <f t="shared" si="47"/>
        <v>0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3" t="s">
        <v>604</v>
      </c>
    </row>
    <row r="230" spans="1:65" s="2" customFormat="1" ht="24.2" customHeight="1">
      <c r="A230" s="29"/>
      <c r="B230" s="127"/>
      <c r="C230" s="162" t="s">
        <v>303</v>
      </c>
      <c r="D230" s="162" t="s">
        <v>175</v>
      </c>
      <c r="E230" s="163" t="s">
        <v>605</v>
      </c>
      <c r="F230" s="164" t="s">
        <v>606</v>
      </c>
      <c r="G230" s="165" t="s">
        <v>185</v>
      </c>
      <c r="H230" s="166">
        <v>152.09200000000001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3" t="s">
        <v>607</v>
      </c>
    </row>
    <row r="231" spans="1:65" s="2" customFormat="1" ht="37.9" customHeight="1">
      <c r="A231" s="29"/>
      <c r="B231" s="127"/>
      <c r="C231" s="162" t="s">
        <v>608</v>
      </c>
      <c r="D231" s="162" t="s">
        <v>175</v>
      </c>
      <c r="E231" s="163" t="s">
        <v>609</v>
      </c>
      <c r="F231" s="164" t="s">
        <v>610</v>
      </c>
      <c r="G231" s="165" t="s">
        <v>178</v>
      </c>
      <c r="H231" s="166">
        <v>48.54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3" t="s">
        <v>611</v>
      </c>
    </row>
    <row r="232" spans="1:65" s="2" customFormat="1" ht="21.75" customHeight="1">
      <c r="A232" s="29"/>
      <c r="B232" s="127"/>
      <c r="C232" s="162" t="s">
        <v>307</v>
      </c>
      <c r="D232" s="162" t="s">
        <v>175</v>
      </c>
      <c r="E232" s="163" t="s">
        <v>612</v>
      </c>
      <c r="F232" s="164" t="s">
        <v>613</v>
      </c>
      <c r="G232" s="165" t="s">
        <v>178</v>
      </c>
      <c r="H232" s="166">
        <v>378.81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3" t="s">
        <v>614</v>
      </c>
    </row>
    <row r="233" spans="1:65" s="2" customFormat="1" ht="24.2" customHeight="1">
      <c r="A233" s="29"/>
      <c r="B233" s="127"/>
      <c r="C233" s="162" t="s">
        <v>615</v>
      </c>
      <c r="D233" s="162" t="s">
        <v>175</v>
      </c>
      <c r="E233" s="163" t="s">
        <v>616</v>
      </c>
      <c r="F233" s="164" t="s">
        <v>617</v>
      </c>
      <c r="G233" s="165" t="s">
        <v>178</v>
      </c>
      <c r="H233" s="166">
        <v>28.45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3" t="s">
        <v>618</v>
      </c>
    </row>
    <row r="234" spans="1:65" s="2" customFormat="1" ht="33" customHeight="1">
      <c r="A234" s="29"/>
      <c r="B234" s="127"/>
      <c r="C234" s="162" t="s">
        <v>310</v>
      </c>
      <c r="D234" s="162" t="s">
        <v>175</v>
      </c>
      <c r="E234" s="163" t="s">
        <v>619</v>
      </c>
      <c r="F234" s="164" t="s">
        <v>620</v>
      </c>
      <c r="G234" s="165" t="s">
        <v>178</v>
      </c>
      <c r="H234" s="166">
        <v>2596.9899999999998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3" t="s">
        <v>621</v>
      </c>
    </row>
    <row r="235" spans="1:65" s="2" customFormat="1" ht="33" customHeight="1">
      <c r="A235" s="29"/>
      <c r="B235" s="127"/>
      <c r="C235" s="162" t="s">
        <v>622</v>
      </c>
      <c r="D235" s="162" t="s">
        <v>175</v>
      </c>
      <c r="E235" s="163" t="s">
        <v>623</v>
      </c>
      <c r="F235" s="164" t="s">
        <v>624</v>
      </c>
      <c r="G235" s="165" t="s">
        <v>178</v>
      </c>
      <c r="H235" s="166">
        <v>1646.8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3" t="s">
        <v>625</v>
      </c>
    </row>
    <row r="236" spans="1:65" s="2" customFormat="1" ht="21.75" customHeight="1">
      <c r="A236" s="29"/>
      <c r="B236" s="127"/>
      <c r="C236" s="162" t="s">
        <v>316</v>
      </c>
      <c r="D236" s="162" t="s">
        <v>175</v>
      </c>
      <c r="E236" s="163" t="s">
        <v>626</v>
      </c>
      <c r="F236" s="164" t="s">
        <v>627</v>
      </c>
      <c r="G236" s="165" t="s">
        <v>178</v>
      </c>
      <c r="H236" s="166">
        <v>93.23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3" t="s">
        <v>628</v>
      </c>
    </row>
    <row r="237" spans="1:65" s="2" customFormat="1" ht="21.75" customHeight="1">
      <c r="A237" s="29"/>
      <c r="B237" s="127"/>
      <c r="C237" s="162" t="s">
        <v>629</v>
      </c>
      <c r="D237" s="162" t="s">
        <v>175</v>
      </c>
      <c r="E237" s="163" t="s">
        <v>630</v>
      </c>
      <c r="F237" s="164" t="s">
        <v>631</v>
      </c>
      <c r="G237" s="165" t="s">
        <v>178</v>
      </c>
      <c r="H237" s="166">
        <v>48.54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3" t="s">
        <v>632</v>
      </c>
    </row>
    <row r="238" spans="1:65" s="2" customFormat="1" ht="24.2" customHeight="1">
      <c r="A238" s="29"/>
      <c r="B238" s="127"/>
      <c r="C238" s="162" t="s">
        <v>321</v>
      </c>
      <c r="D238" s="162" t="s">
        <v>175</v>
      </c>
      <c r="E238" s="163" t="s">
        <v>633</v>
      </c>
      <c r="F238" s="164" t="s">
        <v>634</v>
      </c>
      <c r="G238" s="165" t="s">
        <v>244</v>
      </c>
      <c r="H238" s="166">
        <v>37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1.7500000000000002E-2</v>
      </c>
      <c r="R238" s="171">
        <f t="shared" si="47"/>
        <v>0.64750000000000008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3" t="s">
        <v>635</v>
      </c>
    </row>
    <row r="239" spans="1:65" s="2" customFormat="1" ht="24.2" customHeight="1">
      <c r="A239" s="29"/>
      <c r="B239" s="127"/>
      <c r="C239" s="181" t="s">
        <v>636</v>
      </c>
      <c r="D239" s="181" t="s">
        <v>406</v>
      </c>
      <c r="E239" s="182" t="s">
        <v>637</v>
      </c>
      <c r="F239" s="183" t="s">
        <v>638</v>
      </c>
      <c r="G239" s="184" t="s">
        <v>244</v>
      </c>
      <c r="H239" s="185">
        <v>37</v>
      </c>
      <c r="I239" s="186"/>
      <c r="J239" s="185">
        <f t="shared" si="4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46"/>
        <v>0</v>
      </c>
      <c r="Q239" s="171">
        <v>0.01</v>
      </c>
      <c r="R239" s="171">
        <f t="shared" si="47"/>
        <v>0.37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189</v>
      </c>
      <c r="AT239" s="173" t="s">
        <v>406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3" t="s">
        <v>639</v>
      </c>
    </row>
    <row r="240" spans="1:65" s="2" customFormat="1" ht="24.2" customHeight="1">
      <c r="A240" s="29"/>
      <c r="B240" s="127"/>
      <c r="C240" s="162" t="s">
        <v>325</v>
      </c>
      <c r="D240" s="162" t="s">
        <v>175</v>
      </c>
      <c r="E240" s="163" t="s">
        <v>640</v>
      </c>
      <c r="F240" s="164" t="s">
        <v>641</v>
      </c>
      <c r="G240" s="165" t="s">
        <v>244</v>
      </c>
      <c r="H240" s="166">
        <v>24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3" t="s">
        <v>642</v>
      </c>
    </row>
    <row r="241" spans="1:65" s="2" customFormat="1" ht="24.2" customHeight="1">
      <c r="A241" s="29"/>
      <c r="B241" s="127"/>
      <c r="C241" s="181" t="s">
        <v>643</v>
      </c>
      <c r="D241" s="181" t="s">
        <v>406</v>
      </c>
      <c r="E241" s="182" t="s">
        <v>644</v>
      </c>
      <c r="F241" s="183" t="s">
        <v>645</v>
      </c>
      <c r="G241" s="184" t="s">
        <v>244</v>
      </c>
      <c r="H241" s="185">
        <v>15</v>
      </c>
      <c r="I241" s="186"/>
      <c r="J241" s="185">
        <f t="shared" si="4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46"/>
        <v>0</v>
      </c>
      <c r="Q241" s="171">
        <v>0</v>
      </c>
      <c r="R241" s="171">
        <f t="shared" si="47"/>
        <v>0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406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3" t="s">
        <v>646</v>
      </c>
    </row>
    <row r="242" spans="1:65" s="2" customFormat="1" ht="24.2" customHeight="1">
      <c r="A242" s="29"/>
      <c r="B242" s="127"/>
      <c r="C242" s="181" t="s">
        <v>328</v>
      </c>
      <c r="D242" s="181" t="s">
        <v>406</v>
      </c>
      <c r="E242" s="182" t="s">
        <v>647</v>
      </c>
      <c r="F242" s="183" t="s">
        <v>648</v>
      </c>
      <c r="G242" s="184" t="s">
        <v>244</v>
      </c>
      <c r="H242" s="185">
        <v>9</v>
      </c>
      <c r="I242" s="186"/>
      <c r="J242" s="185">
        <f t="shared" si="45"/>
        <v>0</v>
      </c>
      <c r="K242" s="187"/>
      <c r="L242" s="188"/>
      <c r="M242" s="189" t="s">
        <v>1</v>
      </c>
      <c r="N242" s="190" t="s">
        <v>38</v>
      </c>
      <c r="O242" s="58"/>
      <c r="P242" s="171">
        <f t="shared" si="46"/>
        <v>0</v>
      </c>
      <c r="Q242" s="171">
        <v>0</v>
      </c>
      <c r="R242" s="171">
        <f t="shared" si="47"/>
        <v>0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189</v>
      </c>
      <c r="AT242" s="173" t="s">
        <v>406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3" t="s">
        <v>649</v>
      </c>
    </row>
    <row r="243" spans="1:65" s="12" customFormat="1" ht="22.9" customHeight="1">
      <c r="B243" s="149"/>
      <c r="D243" s="150" t="s">
        <v>71</v>
      </c>
      <c r="E243" s="160" t="s">
        <v>173</v>
      </c>
      <c r="F243" s="160" t="s">
        <v>650</v>
      </c>
      <c r="I243" s="152"/>
      <c r="J243" s="161">
        <f>BK243</f>
        <v>0</v>
      </c>
      <c r="L243" s="149"/>
      <c r="M243" s="154"/>
      <c r="N243" s="155"/>
      <c r="O243" s="155"/>
      <c r="P243" s="156">
        <f>SUM(P244:P252)</f>
        <v>0</v>
      </c>
      <c r="Q243" s="155"/>
      <c r="R243" s="156">
        <f>SUM(R244:R252)</f>
        <v>0</v>
      </c>
      <c r="S243" s="155"/>
      <c r="T243" s="157">
        <f>SUM(T244:T252)</f>
        <v>0</v>
      </c>
      <c r="AR243" s="150" t="s">
        <v>80</v>
      </c>
      <c r="AT243" s="158" t="s">
        <v>71</v>
      </c>
      <c r="AU243" s="158" t="s">
        <v>80</v>
      </c>
      <c r="AY243" s="150" t="s">
        <v>172</v>
      </c>
      <c r="BK243" s="159">
        <f>SUM(BK244:BK252)</f>
        <v>0</v>
      </c>
    </row>
    <row r="244" spans="1:65" s="2" customFormat="1" ht="16.5" customHeight="1">
      <c r="A244" s="29"/>
      <c r="B244" s="127"/>
      <c r="C244" s="162" t="s">
        <v>651</v>
      </c>
      <c r="D244" s="162" t="s">
        <v>175</v>
      </c>
      <c r="E244" s="163" t="s">
        <v>652</v>
      </c>
      <c r="F244" s="164" t="s">
        <v>653</v>
      </c>
      <c r="G244" s="165" t="s">
        <v>244</v>
      </c>
      <c r="H244" s="166">
        <v>846</v>
      </c>
      <c r="I244" s="167"/>
      <c r="J244" s="166">
        <f t="shared" ref="J244:J252" si="55">ROUND(I244*H244,3)</f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ref="P244:P252" si="56">O244*H244</f>
        <v>0</v>
      </c>
      <c r="Q244" s="171">
        <v>0</v>
      </c>
      <c r="R244" s="171">
        <f t="shared" ref="R244:R252" si="57">Q244*H244</f>
        <v>0</v>
      </c>
      <c r="S244" s="171">
        <v>0</v>
      </c>
      <c r="T244" s="172">
        <f t="shared" ref="T244:T252" si="58"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150</v>
      </c>
      <c r="AY244" s="14" t="s">
        <v>172</v>
      </c>
      <c r="BE244" s="174">
        <f t="shared" ref="BE244:BE252" si="59">IF(N244="základná",J244,0)</f>
        <v>0</v>
      </c>
      <c r="BF244" s="174">
        <f t="shared" ref="BF244:BF252" si="60">IF(N244="znížená",J244,0)</f>
        <v>0</v>
      </c>
      <c r="BG244" s="174">
        <f t="shared" ref="BG244:BG252" si="61">IF(N244="zákl. prenesená",J244,0)</f>
        <v>0</v>
      </c>
      <c r="BH244" s="174">
        <f t="shared" ref="BH244:BH252" si="62">IF(N244="zníž. prenesená",J244,0)</f>
        <v>0</v>
      </c>
      <c r="BI244" s="174">
        <f t="shared" ref="BI244:BI252" si="63">IF(N244="nulová",J244,0)</f>
        <v>0</v>
      </c>
      <c r="BJ244" s="14" t="s">
        <v>150</v>
      </c>
      <c r="BK244" s="175">
        <f t="shared" ref="BK244:BK252" si="64">ROUND(I244*H244,3)</f>
        <v>0</v>
      </c>
      <c r="BL244" s="14" t="s">
        <v>179</v>
      </c>
      <c r="BM244" s="173" t="s">
        <v>654</v>
      </c>
    </row>
    <row r="245" spans="1:65" s="2" customFormat="1" ht="16.5" customHeight="1">
      <c r="A245" s="29"/>
      <c r="B245" s="127"/>
      <c r="C245" s="181" t="s">
        <v>334</v>
      </c>
      <c r="D245" s="181" t="s">
        <v>406</v>
      </c>
      <c r="E245" s="182" t="s">
        <v>655</v>
      </c>
      <c r="F245" s="183" t="s">
        <v>656</v>
      </c>
      <c r="G245" s="184" t="s">
        <v>244</v>
      </c>
      <c r="H245" s="185">
        <v>846</v>
      </c>
      <c r="I245" s="186"/>
      <c r="J245" s="185">
        <f t="shared" si="5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56"/>
        <v>0</v>
      </c>
      <c r="Q245" s="171">
        <v>0</v>
      </c>
      <c r="R245" s="171">
        <f t="shared" si="57"/>
        <v>0</v>
      </c>
      <c r="S245" s="171">
        <v>0</v>
      </c>
      <c r="T245" s="172">
        <f t="shared" si="5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406</v>
      </c>
      <c r="AU245" s="173" t="s">
        <v>150</v>
      </c>
      <c r="AY245" s="14" t="s">
        <v>172</v>
      </c>
      <c r="BE245" s="174">
        <f t="shared" si="59"/>
        <v>0</v>
      </c>
      <c r="BF245" s="174">
        <f t="shared" si="60"/>
        <v>0</v>
      </c>
      <c r="BG245" s="174">
        <f t="shared" si="61"/>
        <v>0</v>
      </c>
      <c r="BH245" s="174">
        <f t="shared" si="62"/>
        <v>0</v>
      </c>
      <c r="BI245" s="174">
        <f t="shared" si="63"/>
        <v>0</v>
      </c>
      <c r="BJ245" s="14" t="s">
        <v>150</v>
      </c>
      <c r="BK245" s="175">
        <f t="shared" si="64"/>
        <v>0</v>
      </c>
      <c r="BL245" s="14" t="s">
        <v>179</v>
      </c>
      <c r="BM245" s="173" t="s">
        <v>657</v>
      </c>
    </row>
    <row r="246" spans="1:65" s="2" customFormat="1" ht="33" customHeight="1">
      <c r="A246" s="29"/>
      <c r="B246" s="127"/>
      <c r="C246" s="162" t="s">
        <v>658</v>
      </c>
      <c r="D246" s="162" t="s">
        <v>175</v>
      </c>
      <c r="E246" s="163" t="s">
        <v>659</v>
      </c>
      <c r="F246" s="164" t="s">
        <v>660</v>
      </c>
      <c r="G246" s="165" t="s">
        <v>178</v>
      </c>
      <c r="H246" s="166">
        <v>1828.8050000000001</v>
      </c>
      <c r="I246" s="167"/>
      <c r="J246" s="166">
        <f t="shared" si="5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56"/>
        <v>0</v>
      </c>
      <c r="Q246" s="171">
        <v>0</v>
      </c>
      <c r="R246" s="171">
        <f t="shared" si="57"/>
        <v>0</v>
      </c>
      <c r="S246" s="171">
        <v>0</v>
      </c>
      <c r="T246" s="172">
        <f t="shared" si="5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59"/>
        <v>0</v>
      </c>
      <c r="BF246" s="174">
        <f t="shared" si="60"/>
        <v>0</v>
      </c>
      <c r="BG246" s="174">
        <f t="shared" si="61"/>
        <v>0</v>
      </c>
      <c r="BH246" s="174">
        <f t="shared" si="62"/>
        <v>0</v>
      </c>
      <c r="BI246" s="174">
        <f t="shared" si="63"/>
        <v>0</v>
      </c>
      <c r="BJ246" s="14" t="s">
        <v>150</v>
      </c>
      <c r="BK246" s="175">
        <f t="shared" si="64"/>
        <v>0</v>
      </c>
      <c r="BL246" s="14" t="s">
        <v>179</v>
      </c>
      <c r="BM246" s="173" t="s">
        <v>661</v>
      </c>
    </row>
    <row r="247" spans="1:65" s="2" customFormat="1" ht="44.25" customHeight="1">
      <c r="A247" s="29"/>
      <c r="B247" s="127"/>
      <c r="C247" s="162" t="s">
        <v>339</v>
      </c>
      <c r="D247" s="162" t="s">
        <v>175</v>
      </c>
      <c r="E247" s="163" t="s">
        <v>662</v>
      </c>
      <c r="F247" s="164" t="s">
        <v>663</v>
      </c>
      <c r="G247" s="165" t="s">
        <v>178</v>
      </c>
      <c r="H247" s="166">
        <v>3657.61</v>
      </c>
      <c r="I247" s="167"/>
      <c r="J247" s="166">
        <f t="shared" si="5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56"/>
        <v>0</v>
      </c>
      <c r="Q247" s="171">
        <v>0</v>
      </c>
      <c r="R247" s="171">
        <f t="shared" si="57"/>
        <v>0</v>
      </c>
      <c r="S247" s="171">
        <v>0</v>
      </c>
      <c r="T247" s="172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179</v>
      </c>
      <c r="AT247" s="173" t="s">
        <v>175</v>
      </c>
      <c r="AU247" s="173" t="s">
        <v>150</v>
      </c>
      <c r="AY247" s="14" t="s">
        <v>172</v>
      </c>
      <c r="BE247" s="174">
        <f t="shared" si="59"/>
        <v>0</v>
      </c>
      <c r="BF247" s="174">
        <f t="shared" si="60"/>
        <v>0</v>
      </c>
      <c r="BG247" s="174">
        <f t="shared" si="61"/>
        <v>0</v>
      </c>
      <c r="BH247" s="174">
        <f t="shared" si="62"/>
        <v>0</v>
      </c>
      <c r="BI247" s="174">
        <f t="shared" si="63"/>
        <v>0</v>
      </c>
      <c r="BJ247" s="14" t="s">
        <v>150</v>
      </c>
      <c r="BK247" s="175">
        <f t="shared" si="64"/>
        <v>0</v>
      </c>
      <c r="BL247" s="14" t="s">
        <v>179</v>
      </c>
      <c r="BM247" s="173" t="s">
        <v>664</v>
      </c>
    </row>
    <row r="248" spans="1:65" s="2" customFormat="1" ht="33" customHeight="1">
      <c r="A248" s="29"/>
      <c r="B248" s="127"/>
      <c r="C248" s="162" t="s">
        <v>665</v>
      </c>
      <c r="D248" s="162" t="s">
        <v>175</v>
      </c>
      <c r="E248" s="163" t="s">
        <v>666</v>
      </c>
      <c r="F248" s="164" t="s">
        <v>667</v>
      </c>
      <c r="G248" s="165" t="s">
        <v>178</v>
      </c>
      <c r="H248" s="166">
        <v>1828.8050000000001</v>
      </c>
      <c r="I248" s="167"/>
      <c r="J248" s="166">
        <f t="shared" si="55"/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si="56"/>
        <v>0</v>
      </c>
      <c r="Q248" s="171">
        <v>0</v>
      </c>
      <c r="R248" s="171">
        <f t="shared" si="57"/>
        <v>0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150</v>
      </c>
      <c r="AY248" s="14" t="s">
        <v>172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3" t="s">
        <v>668</v>
      </c>
    </row>
    <row r="249" spans="1:65" s="2" customFormat="1" ht="37.9" customHeight="1">
      <c r="A249" s="29"/>
      <c r="B249" s="127"/>
      <c r="C249" s="162" t="s">
        <v>343</v>
      </c>
      <c r="D249" s="162" t="s">
        <v>175</v>
      </c>
      <c r="E249" s="163" t="s">
        <v>669</v>
      </c>
      <c r="F249" s="164" t="s">
        <v>670</v>
      </c>
      <c r="G249" s="165" t="s">
        <v>671</v>
      </c>
      <c r="H249" s="166">
        <v>112</v>
      </c>
      <c r="I249" s="167"/>
      <c r="J249" s="166">
        <f t="shared" si="5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56"/>
        <v>0</v>
      </c>
      <c r="Q249" s="171">
        <v>0</v>
      </c>
      <c r="R249" s="171">
        <f t="shared" si="57"/>
        <v>0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150</v>
      </c>
      <c r="AY249" s="14" t="s">
        <v>172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3" t="s">
        <v>672</v>
      </c>
    </row>
    <row r="250" spans="1:65" s="2" customFormat="1" ht="16.5" customHeight="1">
      <c r="A250" s="29"/>
      <c r="B250" s="127"/>
      <c r="C250" s="162" t="s">
        <v>673</v>
      </c>
      <c r="D250" s="162" t="s">
        <v>175</v>
      </c>
      <c r="E250" s="163" t="s">
        <v>180</v>
      </c>
      <c r="F250" s="164" t="s">
        <v>181</v>
      </c>
      <c r="G250" s="165" t="s">
        <v>178</v>
      </c>
      <c r="H250" s="166">
        <v>1788.57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0</v>
      </c>
      <c r="R250" s="171">
        <f t="shared" si="57"/>
        <v>0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3" t="s">
        <v>674</v>
      </c>
    </row>
    <row r="251" spans="1:65" s="2" customFormat="1" ht="24.2" customHeight="1">
      <c r="A251" s="29"/>
      <c r="B251" s="127"/>
      <c r="C251" s="162" t="s">
        <v>348</v>
      </c>
      <c r="D251" s="162" t="s">
        <v>175</v>
      </c>
      <c r="E251" s="163" t="s">
        <v>675</v>
      </c>
      <c r="F251" s="164" t="s">
        <v>676</v>
      </c>
      <c r="G251" s="165" t="s">
        <v>239</v>
      </c>
      <c r="H251" s="166">
        <v>400.18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3" t="s">
        <v>677</v>
      </c>
    </row>
    <row r="252" spans="1:65" s="2" customFormat="1" ht="24.2" customHeight="1">
      <c r="A252" s="29"/>
      <c r="B252" s="127"/>
      <c r="C252" s="162" t="s">
        <v>678</v>
      </c>
      <c r="D252" s="162" t="s">
        <v>175</v>
      </c>
      <c r="E252" s="163" t="s">
        <v>679</v>
      </c>
      <c r="F252" s="164" t="s">
        <v>680</v>
      </c>
      <c r="G252" s="165" t="s">
        <v>244</v>
      </c>
      <c r="H252" s="166">
        <v>2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3" t="s">
        <v>681</v>
      </c>
    </row>
    <row r="253" spans="1:65" s="12" customFormat="1" ht="22.9" customHeight="1">
      <c r="B253" s="149"/>
      <c r="D253" s="150" t="s">
        <v>71</v>
      </c>
      <c r="E253" s="160" t="s">
        <v>682</v>
      </c>
      <c r="F253" s="160" t="s">
        <v>683</v>
      </c>
      <c r="I253" s="152"/>
      <c r="J253" s="161">
        <f>BK253</f>
        <v>0</v>
      </c>
      <c r="L253" s="149"/>
      <c r="M253" s="154"/>
      <c r="N253" s="155"/>
      <c r="O253" s="155"/>
      <c r="P253" s="156">
        <f>P254</f>
        <v>0</v>
      </c>
      <c r="Q253" s="155"/>
      <c r="R253" s="156">
        <f>R254</f>
        <v>0</v>
      </c>
      <c r="S253" s="155"/>
      <c r="T253" s="157">
        <f>T254</f>
        <v>0</v>
      </c>
      <c r="AR253" s="150" t="s">
        <v>80</v>
      </c>
      <c r="AT253" s="158" t="s">
        <v>71</v>
      </c>
      <c r="AU253" s="158" t="s">
        <v>80</v>
      </c>
      <c r="AY253" s="150" t="s">
        <v>172</v>
      </c>
      <c r="BK253" s="159">
        <f>BK254</f>
        <v>0</v>
      </c>
    </row>
    <row r="254" spans="1:65" s="2" customFormat="1" ht="24.2" customHeight="1">
      <c r="A254" s="29"/>
      <c r="B254" s="127"/>
      <c r="C254" s="162" t="s">
        <v>352</v>
      </c>
      <c r="D254" s="162" t="s">
        <v>175</v>
      </c>
      <c r="E254" s="163" t="s">
        <v>684</v>
      </c>
      <c r="F254" s="164" t="s">
        <v>685</v>
      </c>
      <c r="G254" s="165" t="s">
        <v>266</v>
      </c>
      <c r="H254" s="166">
        <v>2612.8519999999999</v>
      </c>
      <c r="I254" s="167"/>
      <c r="J254" s="166">
        <f>ROUND(I254*H254,3)</f>
        <v>0</v>
      </c>
      <c r="K254" s="168"/>
      <c r="L254" s="30"/>
      <c r="M254" s="169" t="s">
        <v>1</v>
      </c>
      <c r="N254" s="170" t="s">
        <v>38</v>
      </c>
      <c r="O254" s="58"/>
      <c r="P254" s="171">
        <f>O254*H254</f>
        <v>0</v>
      </c>
      <c r="Q254" s="171">
        <v>0</v>
      </c>
      <c r="R254" s="171">
        <f>Q254*H254</f>
        <v>0</v>
      </c>
      <c r="S254" s="171">
        <v>0</v>
      </c>
      <c r="T254" s="172">
        <f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>IF(N254="základná",J254,0)</f>
        <v>0</v>
      </c>
      <c r="BF254" s="174">
        <f>IF(N254="znížená",J254,0)</f>
        <v>0</v>
      </c>
      <c r="BG254" s="174">
        <f>IF(N254="zákl. prenesená",J254,0)</f>
        <v>0</v>
      </c>
      <c r="BH254" s="174">
        <f>IF(N254="zníž. prenesená",J254,0)</f>
        <v>0</v>
      </c>
      <c r="BI254" s="174">
        <f>IF(N254="nulová",J254,0)</f>
        <v>0</v>
      </c>
      <c r="BJ254" s="14" t="s">
        <v>150</v>
      </c>
      <c r="BK254" s="175">
        <f>ROUND(I254*H254,3)</f>
        <v>0</v>
      </c>
      <c r="BL254" s="14" t="s">
        <v>179</v>
      </c>
      <c r="BM254" s="173" t="s">
        <v>686</v>
      </c>
    </row>
    <row r="255" spans="1:65" s="12" customFormat="1" ht="25.9" customHeight="1">
      <c r="B255" s="149"/>
      <c r="D255" s="150" t="s">
        <v>71</v>
      </c>
      <c r="E255" s="151" t="s">
        <v>285</v>
      </c>
      <c r="F255" s="151" t="s">
        <v>687</v>
      </c>
      <c r="I255" s="152"/>
      <c r="J255" s="153">
        <f>BK255</f>
        <v>0</v>
      </c>
      <c r="L255" s="149"/>
      <c r="M255" s="154"/>
      <c r="N255" s="155"/>
      <c r="O255" s="155"/>
      <c r="P255" s="156">
        <f>P256+P268+P280+P283+P290+P302+P323+P373+P396+P400+P404+P408+P416+P420+P425</f>
        <v>0</v>
      </c>
      <c r="Q255" s="155"/>
      <c r="R255" s="156">
        <f>R256+R268+R280+R283+R290+R302+R323+R373+R396+R400+R404+R408+R416+R420+R425</f>
        <v>37.350676400000005</v>
      </c>
      <c r="S255" s="155"/>
      <c r="T255" s="157">
        <f>T256+T268+T280+T283+T290+T302+T323+T373+T396+T400+T404+T408+T416+T420+T425</f>
        <v>0</v>
      </c>
      <c r="AR255" s="150" t="s">
        <v>150</v>
      </c>
      <c r="AT255" s="158" t="s">
        <v>71</v>
      </c>
      <c r="AU255" s="158" t="s">
        <v>72</v>
      </c>
      <c r="AY255" s="150" t="s">
        <v>172</v>
      </c>
      <c r="BK255" s="159">
        <f>BK256+BK268+BK280+BK283+BK290+BK302+BK323+BK373+BK396+BK400+BK404+BK408+BK416+BK420+BK425</f>
        <v>0</v>
      </c>
    </row>
    <row r="256" spans="1:65" s="12" customFormat="1" ht="22.9" customHeight="1">
      <c r="B256" s="149"/>
      <c r="D256" s="150" t="s">
        <v>71</v>
      </c>
      <c r="E256" s="160" t="s">
        <v>688</v>
      </c>
      <c r="F256" s="160" t="s">
        <v>689</v>
      </c>
      <c r="I256" s="152"/>
      <c r="J256" s="161">
        <f>BK256</f>
        <v>0</v>
      </c>
      <c r="L256" s="149"/>
      <c r="M256" s="154"/>
      <c r="N256" s="155"/>
      <c r="O256" s="155"/>
      <c r="P256" s="156">
        <f>SUM(P257:P267)</f>
        <v>0</v>
      </c>
      <c r="Q256" s="155"/>
      <c r="R256" s="156">
        <f>SUM(R257:R267)</f>
        <v>0</v>
      </c>
      <c r="S256" s="155"/>
      <c r="T256" s="157">
        <f>SUM(T257:T267)</f>
        <v>0</v>
      </c>
      <c r="AR256" s="150" t="s">
        <v>150</v>
      </c>
      <c r="AT256" s="158" t="s">
        <v>71</v>
      </c>
      <c r="AU256" s="158" t="s">
        <v>80</v>
      </c>
      <c r="AY256" s="150" t="s">
        <v>172</v>
      </c>
      <c r="BK256" s="159">
        <f>SUM(BK257:BK267)</f>
        <v>0</v>
      </c>
    </row>
    <row r="257" spans="1:65" s="2" customFormat="1" ht="24.2" customHeight="1">
      <c r="A257" s="29"/>
      <c r="B257" s="127"/>
      <c r="C257" s="162" t="s">
        <v>690</v>
      </c>
      <c r="D257" s="162" t="s">
        <v>175</v>
      </c>
      <c r="E257" s="163" t="s">
        <v>691</v>
      </c>
      <c r="F257" s="164" t="s">
        <v>692</v>
      </c>
      <c r="G257" s="165" t="s">
        <v>178</v>
      </c>
      <c r="H257" s="166">
        <v>1013.94</v>
      </c>
      <c r="I257" s="167"/>
      <c r="J257" s="166">
        <f t="shared" ref="J257:J267" si="65">ROUND(I257*H257,3)</f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ref="P257:P267" si="66">O257*H257</f>
        <v>0</v>
      </c>
      <c r="Q257" s="171">
        <v>0</v>
      </c>
      <c r="R257" s="171">
        <f t="shared" ref="R257:R267" si="67">Q257*H257</f>
        <v>0</v>
      </c>
      <c r="S257" s="171">
        <v>0</v>
      </c>
      <c r="T257" s="172">
        <f t="shared" ref="T257:T267" si="68"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200</v>
      </c>
      <c r="AT257" s="173" t="s">
        <v>175</v>
      </c>
      <c r="AU257" s="173" t="s">
        <v>150</v>
      </c>
      <c r="AY257" s="14" t="s">
        <v>172</v>
      </c>
      <c r="BE257" s="174">
        <f t="shared" ref="BE257:BE267" si="69">IF(N257="základná",J257,0)</f>
        <v>0</v>
      </c>
      <c r="BF257" s="174">
        <f t="shared" ref="BF257:BF267" si="70">IF(N257="znížená",J257,0)</f>
        <v>0</v>
      </c>
      <c r="BG257" s="174">
        <f t="shared" ref="BG257:BG267" si="71">IF(N257="zákl. prenesená",J257,0)</f>
        <v>0</v>
      </c>
      <c r="BH257" s="174">
        <f t="shared" ref="BH257:BH267" si="72">IF(N257="zníž. prenesená",J257,0)</f>
        <v>0</v>
      </c>
      <c r="BI257" s="174">
        <f t="shared" ref="BI257:BI267" si="73">IF(N257="nulová",J257,0)</f>
        <v>0</v>
      </c>
      <c r="BJ257" s="14" t="s">
        <v>150</v>
      </c>
      <c r="BK257" s="175">
        <f t="shared" ref="BK257:BK267" si="74">ROUND(I257*H257,3)</f>
        <v>0</v>
      </c>
      <c r="BL257" s="14" t="s">
        <v>200</v>
      </c>
      <c r="BM257" s="173" t="s">
        <v>693</v>
      </c>
    </row>
    <row r="258" spans="1:65" s="2" customFormat="1" ht="16.5" customHeight="1">
      <c r="A258" s="29"/>
      <c r="B258" s="127"/>
      <c r="C258" s="181" t="s">
        <v>357</v>
      </c>
      <c r="D258" s="181" t="s">
        <v>406</v>
      </c>
      <c r="E258" s="182" t="s">
        <v>694</v>
      </c>
      <c r="F258" s="183" t="s">
        <v>695</v>
      </c>
      <c r="G258" s="184" t="s">
        <v>266</v>
      </c>
      <c r="H258" s="185">
        <v>0.30399999999999999</v>
      </c>
      <c r="I258" s="186"/>
      <c r="J258" s="185">
        <f t="shared" si="65"/>
        <v>0</v>
      </c>
      <c r="K258" s="187"/>
      <c r="L258" s="188"/>
      <c r="M258" s="189" t="s">
        <v>1</v>
      </c>
      <c r="N258" s="190" t="s">
        <v>38</v>
      </c>
      <c r="O258" s="58"/>
      <c r="P258" s="171">
        <f t="shared" si="66"/>
        <v>0</v>
      </c>
      <c r="Q258" s="171">
        <v>0</v>
      </c>
      <c r="R258" s="171">
        <f t="shared" si="67"/>
        <v>0</v>
      </c>
      <c r="S258" s="171">
        <v>0</v>
      </c>
      <c r="T258" s="172">
        <f t="shared" si="6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225</v>
      </c>
      <c r="AT258" s="173" t="s">
        <v>406</v>
      </c>
      <c r="AU258" s="173" t="s">
        <v>150</v>
      </c>
      <c r="AY258" s="14" t="s">
        <v>172</v>
      </c>
      <c r="BE258" s="174">
        <f t="shared" si="69"/>
        <v>0</v>
      </c>
      <c r="BF258" s="174">
        <f t="shared" si="70"/>
        <v>0</v>
      </c>
      <c r="BG258" s="174">
        <f t="shared" si="71"/>
        <v>0</v>
      </c>
      <c r="BH258" s="174">
        <f t="shared" si="72"/>
        <v>0</v>
      </c>
      <c r="BI258" s="174">
        <f t="shared" si="73"/>
        <v>0</v>
      </c>
      <c r="BJ258" s="14" t="s">
        <v>150</v>
      </c>
      <c r="BK258" s="175">
        <f t="shared" si="74"/>
        <v>0</v>
      </c>
      <c r="BL258" s="14" t="s">
        <v>200</v>
      </c>
      <c r="BM258" s="173" t="s">
        <v>696</v>
      </c>
    </row>
    <row r="259" spans="1:65" s="2" customFormat="1" ht="24.2" customHeight="1">
      <c r="A259" s="29"/>
      <c r="B259" s="127"/>
      <c r="C259" s="162" t="s">
        <v>697</v>
      </c>
      <c r="D259" s="162" t="s">
        <v>175</v>
      </c>
      <c r="E259" s="163" t="s">
        <v>698</v>
      </c>
      <c r="F259" s="164" t="s">
        <v>699</v>
      </c>
      <c r="G259" s="165" t="s">
        <v>178</v>
      </c>
      <c r="H259" s="166">
        <v>2027.88</v>
      </c>
      <c r="I259" s="167"/>
      <c r="J259" s="166">
        <f t="shared" si="6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66"/>
        <v>0</v>
      </c>
      <c r="Q259" s="171">
        <v>0</v>
      </c>
      <c r="R259" s="171">
        <f t="shared" si="67"/>
        <v>0</v>
      </c>
      <c r="S259" s="171">
        <v>0</v>
      </c>
      <c r="T259" s="172">
        <f t="shared" si="6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200</v>
      </c>
      <c r="AT259" s="173" t="s">
        <v>175</v>
      </c>
      <c r="AU259" s="173" t="s">
        <v>150</v>
      </c>
      <c r="AY259" s="14" t="s">
        <v>172</v>
      </c>
      <c r="BE259" s="174">
        <f t="shared" si="69"/>
        <v>0</v>
      </c>
      <c r="BF259" s="174">
        <f t="shared" si="70"/>
        <v>0</v>
      </c>
      <c r="BG259" s="174">
        <f t="shared" si="71"/>
        <v>0</v>
      </c>
      <c r="BH259" s="174">
        <f t="shared" si="72"/>
        <v>0</v>
      </c>
      <c r="BI259" s="174">
        <f t="shared" si="73"/>
        <v>0</v>
      </c>
      <c r="BJ259" s="14" t="s">
        <v>150</v>
      </c>
      <c r="BK259" s="175">
        <f t="shared" si="74"/>
        <v>0</v>
      </c>
      <c r="BL259" s="14" t="s">
        <v>200</v>
      </c>
      <c r="BM259" s="173" t="s">
        <v>700</v>
      </c>
    </row>
    <row r="260" spans="1:65" s="2" customFormat="1" ht="24.2" customHeight="1">
      <c r="A260" s="29"/>
      <c r="B260" s="127"/>
      <c r="C260" s="181" t="s">
        <v>361</v>
      </c>
      <c r="D260" s="181" t="s">
        <v>406</v>
      </c>
      <c r="E260" s="182" t="s">
        <v>701</v>
      </c>
      <c r="F260" s="183" t="s">
        <v>702</v>
      </c>
      <c r="G260" s="184" t="s">
        <v>178</v>
      </c>
      <c r="H260" s="185">
        <v>2332.0619999999999</v>
      </c>
      <c r="I260" s="186"/>
      <c r="J260" s="185">
        <f t="shared" si="6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66"/>
        <v>0</v>
      </c>
      <c r="Q260" s="171">
        <v>0</v>
      </c>
      <c r="R260" s="171">
        <f t="shared" si="67"/>
        <v>0</v>
      </c>
      <c r="S260" s="171">
        <v>0</v>
      </c>
      <c r="T260" s="172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225</v>
      </c>
      <c r="AT260" s="173" t="s">
        <v>406</v>
      </c>
      <c r="AU260" s="173" t="s">
        <v>150</v>
      </c>
      <c r="AY260" s="14" t="s">
        <v>172</v>
      </c>
      <c r="BE260" s="174">
        <f t="shared" si="69"/>
        <v>0</v>
      </c>
      <c r="BF260" s="174">
        <f t="shared" si="70"/>
        <v>0</v>
      </c>
      <c r="BG260" s="174">
        <f t="shared" si="71"/>
        <v>0</v>
      </c>
      <c r="BH260" s="174">
        <f t="shared" si="72"/>
        <v>0</v>
      </c>
      <c r="BI260" s="174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3" t="s">
        <v>703</v>
      </c>
    </row>
    <row r="261" spans="1:65" s="2" customFormat="1" ht="16.5" customHeight="1">
      <c r="A261" s="29"/>
      <c r="B261" s="127"/>
      <c r="C261" s="162" t="s">
        <v>682</v>
      </c>
      <c r="D261" s="162" t="s">
        <v>175</v>
      </c>
      <c r="E261" s="163" t="s">
        <v>704</v>
      </c>
      <c r="F261" s="164" t="s">
        <v>705</v>
      </c>
      <c r="G261" s="165" t="s">
        <v>239</v>
      </c>
      <c r="H261" s="166">
        <v>366.54</v>
      </c>
      <c r="I261" s="167"/>
      <c r="J261" s="166">
        <f t="shared" si="6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66"/>
        <v>0</v>
      </c>
      <c r="Q261" s="171">
        <v>0</v>
      </c>
      <c r="R261" s="171">
        <f t="shared" si="67"/>
        <v>0</v>
      </c>
      <c r="S261" s="171">
        <v>0</v>
      </c>
      <c r="T261" s="172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200</v>
      </c>
      <c r="AT261" s="173" t="s">
        <v>175</v>
      </c>
      <c r="AU261" s="173" t="s">
        <v>150</v>
      </c>
      <c r="AY261" s="14" t="s">
        <v>172</v>
      </c>
      <c r="BE261" s="174">
        <f t="shared" si="69"/>
        <v>0</v>
      </c>
      <c r="BF261" s="174">
        <f t="shared" si="70"/>
        <v>0</v>
      </c>
      <c r="BG261" s="174">
        <f t="shared" si="71"/>
        <v>0</v>
      </c>
      <c r="BH261" s="174">
        <f t="shared" si="72"/>
        <v>0</v>
      </c>
      <c r="BI261" s="174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3" t="s">
        <v>706</v>
      </c>
    </row>
    <row r="262" spans="1:65" s="2" customFormat="1" ht="37.9" customHeight="1">
      <c r="A262" s="29"/>
      <c r="B262" s="127"/>
      <c r="C262" s="181" t="s">
        <v>364</v>
      </c>
      <c r="D262" s="181" t="s">
        <v>406</v>
      </c>
      <c r="E262" s="182" t="s">
        <v>707</v>
      </c>
      <c r="F262" s="183" t="s">
        <v>708</v>
      </c>
      <c r="G262" s="184" t="s">
        <v>239</v>
      </c>
      <c r="H262" s="185">
        <v>366.54</v>
      </c>
      <c r="I262" s="186"/>
      <c r="J262" s="185">
        <f t="shared" si="6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66"/>
        <v>0</v>
      </c>
      <c r="Q262" s="171">
        <v>0</v>
      </c>
      <c r="R262" s="171">
        <f t="shared" si="67"/>
        <v>0</v>
      </c>
      <c r="S262" s="171">
        <v>0</v>
      </c>
      <c r="T262" s="172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225</v>
      </c>
      <c r="AT262" s="173" t="s">
        <v>406</v>
      </c>
      <c r="AU262" s="173" t="s">
        <v>150</v>
      </c>
      <c r="AY262" s="14" t="s">
        <v>172</v>
      </c>
      <c r="BE262" s="174">
        <f t="shared" si="69"/>
        <v>0</v>
      </c>
      <c r="BF262" s="174">
        <f t="shared" si="70"/>
        <v>0</v>
      </c>
      <c r="BG262" s="174">
        <f t="shared" si="71"/>
        <v>0</v>
      </c>
      <c r="BH262" s="174">
        <f t="shared" si="72"/>
        <v>0</v>
      </c>
      <c r="BI262" s="174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3" t="s">
        <v>709</v>
      </c>
    </row>
    <row r="263" spans="1:65" s="2" customFormat="1" ht="24.2" customHeight="1">
      <c r="A263" s="29"/>
      <c r="B263" s="127"/>
      <c r="C263" s="162" t="s">
        <v>710</v>
      </c>
      <c r="D263" s="162" t="s">
        <v>175</v>
      </c>
      <c r="E263" s="163" t="s">
        <v>711</v>
      </c>
      <c r="F263" s="164" t="s">
        <v>712</v>
      </c>
      <c r="G263" s="165" t="s">
        <v>178</v>
      </c>
      <c r="H263" s="166">
        <v>215.44</v>
      </c>
      <c r="I263" s="167"/>
      <c r="J263" s="166">
        <f t="shared" si="6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66"/>
        <v>0</v>
      </c>
      <c r="Q263" s="171">
        <v>0</v>
      </c>
      <c r="R263" s="171">
        <f t="shared" si="67"/>
        <v>0</v>
      </c>
      <c r="S263" s="171">
        <v>0</v>
      </c>
      <c r="T263" s="172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200</v>
      </c>
      <c r="AT263" s="173" t="s">
        <v>175</v>
      </c>
      <c r="AU263" s="173" t="s">
        <v>150</v>
      </c>
      <c r="AY263" s="14" t="s">
        <v>172</v>
      </c>
      <c r="BE263" s="174">
        <f t="shared" si="69"/>
        <v>0</v>
      </c>
      <c r="BF263" s="174">
        <f t="shared" si="70"/>
        <v>0</v>
      </c>
      <c r="BG263" s="174">
        <f t="shared" si="71"/>
        <v>0</v>
      </c>
      <c r="BH263" s="174">
        <f t="shared" si="72"/>
        <v>0</v>
      </c>
      <c r="BI263" s="174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3" t="s">
        <v>713</v>
      </c>
    </row>
    <row r="264" spans="1:65" s="2" customFormat="1" ht="16.5" customHeight="1">
      <c r="A264" s="29"/>
      <c r="B264" s="127"/>
      <c r="C264" s="181" t="s">
        <v>368</v>
      </c>
      <c r="D264" s="181" t="s">
        <v>406</v>
      </c>
      <c r="E264" s="182" t="s">
        <v>714</v>
      </c>
      <c r="F264" s="183" t="s">
        <v>715</v>
      </c>
      <c r="G264" s="184" t="s">
        <v>380</v>
      </c>
      <c r="H264" s="185">
        <v>43.088000000000001</v>
      </c>
      <c r="I264" s="186"/>
      <c r="J264" s="185">
        <f t="shared" si="6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66"/>
        <v>0</v>
      </c>
      <c r="Q264" s="171">
        <v>0</v>
      </c>
      <c r="R264" s="171">
        <f t="shared" si="67"/>
        <v>0</v>
      </c>
      <c r="S264" s="171">
        <v>0</v>
      </c>
      <c r="T264" s="172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225</v>
      </c>
      <c r="AT264" s="173" t="s">
        <v>406</v>
      </c>
      <c r="AU264" s="173" t="s">
        <v>150</v>
      </c>
      <c r="AY264" s="14" t="s">
        <v>172</v>
      </c>
      <c r="BE264" s="174">
        <f t="shared" si="69"/>
        <v>0</v>
      </c>
      <c r="BF264" s="174">
        <f t="shared" si="70"/>
        <v>0</v>
      </c>
      <c r="BG264" s="174">
        <f t="shared" si="71"/>
        <v>0</v>
      </c>
      <c r="BH264" s="174">
        <f t="shared" si="72"/>
        <v>0</v>
      </c>
      <c r="BI264" s="174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3" t="s">
        <v>716</v>
      </c>
    </row>
    <row r="265" spans="1:65" s="2" customFormat="1" ht="24.2" customHeight="1">
      <c r="A265" s="29"/>
      <c r="B265" s="127"/>
      <c r="C265" s="162" t="s">
        <v>717</v>
      </c>
      <c r="D265" s="162" t="s">
        <v>175</v>
      </c>
      <c r="E265" s="163" t="s">
        <v>718</v>
      </c>
      <c r="F265" s="164" t="s">
        <v>719</v>
      </c>
      <c r="G265" s="165" t="s">
        <v>178</v>
      </c>
      <c r="H265" s="166">
        <v>733.08</v>
      </c>
      <c r="I265" s="167"/>
      <c r="J265" s="166">
        <f t="shared" si="6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66"/>
        <v>0</v>
      </c>
      <c r="Q265" s="171">
        <v>0</v>
      </c>
      <c r="R265" s="171">
        <f t="shared" si="67"/>
        <v>0</v>
      </c>
      <c r="S265" s="171">
        <v>0</v>
      </c>
      <c r="T265" s="172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200</v>
      </c>
      <c r="AT265" s="173" t="s">
        <v>175</v>
      </c>
      <c r="AU265" s="173" t="s">
        <v>150</v>
      </c>
      <c r="AY265" s="14" t="s">
        <v>172</v>
      </c>
      <c r="BE265" s="174">
        <f t="shared" si="69"/>
        <v>0</v>
      </c>
      <c r="BF265" s="174">
        <f t="shared" si="70"/>
        <v>0</v>
      </c>
      <c r="BG265" s="174">
        <f t="shared" si="71"/>
        <v>0</v>
      </c>
      <c r="BH265" s="174">
        <f t="shared" si="72"/>
        <v>0</v>
      </c>
      <c r="BI265" s="174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3" t="s">
        <v>720</v>
      </c>
    </row>
    <row r="266" spans="1:65" s="2" customFormat="1" ht="16.5" customHeight="1">
      <c r="A266" s="29"/>
      <c r="B266" s="127"/>
      <c r="C266" s="181" t="s">
        <v>373</v>
      </c>
      <c r="D266" s="181" t="s">
        <v>406</v>
      </c>
      <c r="E266" s="182" t="s">
        <v>714</v>
      </c>
      <c r="F266" s="183" t="s">
        <v>715</v>
      </c>
      <c r="G266" s="184" t="s">
        <v>380</v>
      </c>
      <c r="H266" s="185">
        <v>146.61600000000001</v>
      </c>
      <c r="I266" s="186"/>
      <c r="J266" s="185">
        <f t="shared" si="6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66"/>
        <v>0</v>
      </c>
      <c r="Q266" s="171">
        <v>0</v>
      </c>
      <c r="R266" s="171">
        <f t="shared" si="67"/>
        <v>0</v>
      </c>
      <c r="S266" s="171">
        <v>0</v>
      </c>
      <c r="T266" s="172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225</v>
      </c>
      <c r="AT266" s="173" t="s">
        <v>406</v>
      </c>
      <c r="AU266" s="173" t="s">
        <v>150</v>
      </c>
      <c r="AY266" s="14" t="s">
        <v>172</v>
      </c>
      <c r="BE266" s="174">
        <f t="shared" si="69"/>
        <v>0</v>
      </c>
      <c r="BF266" s="174">
        <f t="shared" si="70"/>
        <v>0</v>
      </c>
      <c r="BG266" s="174">
        <f t="shared" si="71"/>
        <v>0</v>
      </c>
      <c r="BH266" s="174">
        <f t="shared" si="72"/>
        <v>0</v>
      </c>
      <c r="BI266" s="174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3" t="s">
        <v>721</v>
      </c>
    </row>
    <row r="267" spans="1:65" s="2" customFormat="1" ht="24.2" customHeight="1">
      <c r="A267" s="29"/>
      <c r="B267" s="127"/>
      <c r="C267" s="162" t="s">
        <v>722</v>
      </c>
      <c r="D267" s="162" t="s">
        <v>175</v>
      </c>
      <c r="E267" s="163" t="s">
        <v>723</v>
      </c>
      <c r="F267" s="164" t="s">
        <v>724</v>
      </c>
      <c r="G267" s="165" t="s">
        <v>725</v>
      </c>
      <c r="H267" s="167"/>
      <c r="I267" s="167"/>
      <c r="J267" s="166">
        <f t="shared" si="6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66"/>
        <v>0</v>
      </c>
      <c r="Q267" s="171">
        <v>0</v>
      </c>
      <c r="R267" s="171">
        <f t="shared" si="67"/>
        <v>0</v>
      </c>
      <c r="S267" s="171">
        <v>0</v>
      </c>
      <c r="T267" s="172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200</v>
      </c>
      <c r="AT267" s="173" t="s">
        <v>175</v>
      </c>
      <c r="AU267" s="173" t="s">
        <v>150</v>
      </c>
      <c r="AY267" s="14" t="s">
        <v>172</v>
      </c>
      <c r="BE267" s="174">
        <f t="shared" si="69"/>
        <v>0</v>
      </c>
      <c r="BF267" s="174">
        <f t="shared" si="70"/>
        <v>0</v>
      </c>
      <c r="BG267" s="174">
        <f t="shared" si="71"/>
        <v>0</v>
      </c>
      <c r="BH267" s="174">
        <f t="shared" si="72"/>
        <v>0</v>
      </c>
      <c r="BI267" s="174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3" t="s">
        <v>726</v>
      </c>
    </row>
    <row r="268" spans="1:65" s="12" customFormat="1" ht="22.9" customHeight="1">
      <c r="B268" s="149"/>
      <c r="D268" s="150" t="s">
        <v>71</v>
      </c>
      <c r="E268" s="160" t="s">
        <v>727</v>
      </c>
      <c r="F268" s="160" t="s">
        <v>728</v>
      </c>
      <c r="I268" s="152"/>
      <c r="J268" s="161">
        <f>BK268</f>
        <v>0</v>
      </c>
      <c r="L268" s="149"/>
      <c r="M268" s="154"/>
      <c r="N268" s="155"/>
      <c r="O268" s="155"/>
      <c r="P268" s="156">
        <f>SUM(P269:P279)</f>
        <v>0</v>
      </c>
      <c r="Q268" s="155"/>
      <c r="R268" s="156">
        <f>SUM(R269:R279)</f>
        <v>0</v>
      </c>
      <c r="S268" s="155"/>
      <c r="T268" s="157">
        <f>SUM(T269:T279)</f>
        <v>0</v>
      </c>
      <c r="AR268" s="150" t="s">
        <v>150</v>
      </c>
      <c r="AT268" s="158" t="s">
        <v>71</v>
      </c>
      <c r="AU268" s="158" t="s">
        <v>80</v>
      </c>
      <c r="AY268" s="150" t="s">
        <v>172</v>
      </c>
      <c r="BK268" s="159">
        <f>SUM(BK269:BK279)</f>
        <v>0</v>
      </c>
    </row>
    <row r="269" spans="1:65" s="2" customFormat="1" ht="33" customHeight="1">
      <c r="A269" s="29"/>
      <c r="B269" s="127"/>
      <c r="C269" s="162" t="s">
        <v>377</v>
      </c>
      <c r="D269" s="162" t="s">
        <v>175</v>
      </c>
      <c r="E269" s="163" t="s">
        <v>729</v>
      </c>
      <c r="F269" s="164" t="s">
        <v>730</v>
      </c>
      <c r="G269" s="165" t="s">
        <v>178</v>
      </c>
      <c r="H269" s="166">
        <v>339.68</v>
      </c>
      <c r="I269" s="167"/>
      <c r="J269" s="166">
        <f t="shared" ref="J269:J279" si="75">ROUND(I269*H269,3)</f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ref="P269:P279" si="76">O269*H269</f>
        <v>0</v>
      </c>
      <c r="Q269" s="171">
        <v>0</v>
      </c>
      <c r="R269" s="171">
        <f t="shared" ref="R269:R279" si="77">Q269*H269</f>
        <v>0</v>
      </c>
      <c r="S269" s="171">
        <v>0</v>
      </c>
      <c r="T269" s="172">
        <f t="shared" ref="T269:T279" si="78"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200</v>
      </c>
      <c r="AT269" s="173" t="s">
        <v>175</v>
      </c>
      <c r="AU269" s="173" t="s">
        <v>150</v>
      </c>
      <c r="AY269" s="14" t="s">
        <v>172</v>
      </c>
      <c r="BE269" s="174">
        <f t="shared" ref="BE269:BE279" si="79">IF(N269="základná",J269,0)</f>
        <v>0</v>
      </c>
      <c r="BF269" s="174">
        <f t="shared" ref="BF269:BF279" si="80">IF(N269="znížená",J269,0)</f>
        <v>0</v>
      </c>
      <c r="BG269" s="174">
        <f t="shared" ref="BG269:BG279" si="81">IF(N269="zákl. prenesená",J269,0)</f>
        <v>0</v>
      </c>
      <c r="BH269" s="174">
        <f t="shared" ref="BH269:BH279" si="82">IF(N269="zníž. prenesená",J269,0)</f>
        <v>0</v>
      </c>
      <c r="BI269" s="174">
        <f t="shared" ref="BI269:BI279" si="83">IF(N269="nulová",J269,0)</f>
        <v>0</v>
      </c>
      <c r="BJ269" s="14" t="s">
        <v>150</v>
      </c>
      <c r="BK269" s="175">
        <f t="shared" ref="BK269:BK279" si="84">ROUND(I269*H269,3)</f>
        <v>0</v>
      </c>
      <c r="BL269" s="14" t="s">
        <v>200</v>
      </c>
      <c r="BM269" s="173" t="s">
        <v>731</v>
      </c>
    </row>
    <row r="270" spans="1:65" s="2" customFormat="1" ht="24.2" customHeight="1">
      <c r="A270" s="29"/>
      <c r="B270" s="127"/>
      <c r="C270" s="181" t="s">
        <v>732</v>
      </c>
      <c r="D270" s="181" t="s">
        <v>406</v>
      </c>
      <c r="E270" s="182" t="s">
        <v>733</v>
      </c>
      <c r="F270" s="183" t="s">
        <v>734</v>
      </c>
      <c r="G270" s="184" t="s">
        <v>178</v>
      </c>
      <c r="H270" s="185">
        <v>346.47399999999999</v>
      </c>
      <c r="I270" s="186"/>
      <c r="J270" s="185">
        <f t="shared" si="7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76"/>
        <v>0</v>
      </c>
      <c r="Q270" s="171">
        <v>0</v>
      </c>
      <c r="R270" s="171">
        <f t="shared" si="77"/>
        <v>0</v>
      </c>
      <c r="S270" s="171">
        <v>0</v>
      </c>
      <c r="T270" s="172">
        <f t="shared" si="7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225</v>
      </c>
      <c r="AT270" s="173" t="s">
        <v>406</v>
      </c>
      <c r="AU270" s="173" t="s">
        <v>150</v>
      </c>
      <c r="AY270" s="14" t="s">
        <v>172</v>
      </c>
      <c r="BE270" s="174">
        <f t="shared" si="79"/>
        <v>0</v>
      </c>
      <c r="BF270" s="174">
        <f t="shared" si="80"/>
        <v>0</v>
      </c>
      <c r="BG270" s="174">
        <f t="shared" si="81"/>
        <v>0</v>
      </c>
      <c r="BH270" s="174">
        <f t="shared" si="82"/>
        <v>0</v>
      </c>
      <c r="BI270" s="174">
        <f t="shared" si="83"/>
        <v>0</v>
      </c>
      <c r="BJ270" s="14" t="s">
        <v>150</v>
      </c>
      <c r="BK270" s="175">
        <f t="shared" si="84"/>
        <v>0</v>
      </c>
      <c r="BL270" s="14" t="s">
        <v>200</v>
      </c>
      <c r="BM270" s="173" t="s">
        <v>735</v>
      </c>
    </row>
    <row r="271" spans="1:65" s="2" customFormat="1" ht="16.5" customHeight="1">
      <c r="A271" s="29"/>
      <c r="B271" s="127"/>
      <c r="C271" s="162" t="s">
        <v>381</v>
      </c>
      <c r="D271" s="162" t="s">
        <v>175</v>
      </c>
      <c r="E271" s="163" t="s">
        <v>736</v>
      </c>
      <c r="F271" s="164" t="s">
        <v>737</v>
      </c>
      <c r="G271" s="165" t="s">
        <v>178</v>
      </c>
      <c r="H271" s="166">
        <v>1790.32</v>
      </c>
      <c r="I271" s="167"/>
      <c r="J271" s="166">
        <f t="shared" si="7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76"/>
        <v>0</v>
      </c>
      <c r="Q271" s="171">
        <v>0</v>
      </c>
      <c r="R271" s="171">
        <f t="shared" si="77"/>
        <v>0</v>
      </c>
      <c r="S271" s="171">
        <v>0</v>
      </c>
      <c r="T271" s="172">
        <f t="shared" si="7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200</v>
      </c>
      <c r="AT271" s="173" t="s">
        <v>175</v>
      </c>
      <c r="AU271" s="173" t="s">
        <v>150</v>
      </c>
      <c r="AY271" s="14" t="s">
        <v>172</v>
      </c>
      <c r="BE271" s="174">
        <f t="shared" si="79"/>
        <v>0</v>
      </c>
      <c r="BF271" s="174">
        <f t="shared" si="80"/>
        <v>0</v>
      </c>
      <c r="BG271" s="174">
        <f t="shared" si="81"/>
        <v>0</v>
      </c>
      <c r="BH271" s="174">
        <f t="shared" si="82"/>
        <v>0</v>
      </c>
      <c r="BI271" s="174">
        <f t="shared" si="83"/>
        <v>0</v>
      </c>
      <c r="BJ271" s="14" t="s">
        <v>150</v>
      </c>
      <c r="BK271" s="175">
        <f t="shared" si="84"/>
        <v>0</v>
      </c>
      <c r="BL271" s="14" t="s">
        <v>200</v>
      </c>
      <c r="BM271" s="173" t="s">
        <v>738</v>
      </c>
    </row>
    <row r="272" spans="1:65" s="2" customFormat="1" ht="16.5" customHeight="1">
      <c r="A272" s="29"/>
      <c r="B272" s="127"/>
      <c r="C272" s="181" t="s">
        <v>739</v>
      </c>
      <c r="D272" s="181" t="s">
        <v>406</v>
      </c>
      <c r="E272" s="182" t="s">
        <v>740</v>
      </c>
      <c r="F272" s="183" t="s">
        <v>741</v>
      </c>
      <c r="G272" s="184" t="s">
        <v>178</v>
      </c>
      <c r="H272" s="185">
        <v>1273.2460000000001</v>
      </c>
      <c r="I272" s="186"/>
      <c r="J272" s="185">
        <f t="shared" si="75"/>
        <v>0</v>
      </c>
      <c r="K272" s="187"/>
      <c r="L272" s="188"/>
      <c r="M272" s="189" t="s">
        <v>1</v>
      </c>
      <c r="N272" s="190" t="s">
        <v>38</v>
      </c>
      <c r="O272" s="58"/>
      <c r="P272" s="171">
        <f t="shared" si="76"/>
        <v>0</v>
      </c>
      <c r="Q272" s="171">
        <v>0</v>
      </c>
      <c r="R272" s="171">
        <f t="shared" si="77"/>
        <v>0</v>
      </c>
      <c r="S272" s="171">
        <v>0</v>
      </c>
      <c r="T272" s="172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225</v>
      </c>
      <c r="AT272" s="173" t="s">
        <v>406</v>
      </c>
      <c r="AU272" s="173" t="s">
        <v>150</v>
      </c>
      <c r="AY272" s="14" t="s">
        <v>172</v>
      </c>
      <c r="BE272" s="174">
        <f t="shared" si="79"/>
        <v>0</v>
      </c>
      <c r="BF272" s="174">
        <f t="shared" si="80"/>
        <v>0</v>
      </c>
      <c r="BG272" s="174">
        <f t="shared" si="81"/>
        <v>0</v>
      </c>
      <c r="BH272" s="174">
        <f t="shared" si="82"/>
        <v>0</v>
      </c>
      <c r="BI272" s="174">
        <f t="shared" si="83"/>
        <v>0</v>
      </c>
      <c r="BJ272" s="14" t="s">
        <v>150</v>
      </c>
      <c r="BK272" s="175">
        <f t="shared" si="84"/>
        <v>0</v>
      </c>
      <c r="BL272" s="14" t="s">
        <v>200</v>
      </c>
      <c r="BM272" s="173" t="s">
        <v>742</v>
      </c>
    </row>
    <row r="273" spans="1:65" s="2" customFormat="1" ht="49.15" customHeight="1">
      <c r="A273" s="29"/>
      <c r="B273" s="127"/>
      <c r="C273" s="181" t="s">
        <v>387</v>
      </c>
      <c r="D273" s="181" t="s">
        <v>406</v>
      </c>
      <c r="E273" s="182" t="s">
        <v>743</v>
      </c>
      <c r="F273" s="183" t="s">
        <v>744</v>
      </c>
      <c r="G273" s="184" t="s">
        <v>178</v>
      </c>
      <c r="H273" s="185">
        <v>696.81299999999999</v>
      </c>
      <c r="I273" s="186"/>
      <c r="J273" s="185">
        <f t="shared" si="7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76"/>
        <v>0</v>
      </c>
      <c r="Q273" s="171">
        <v>0</v>
      </c>
      <c r="R273" s="171">
        <f t="shared" si="77"/>
        <v>0</v>
      </c>
      <c r="S273" s="171">
        <v>0</v>
      </c>
      <c r="T273" s="172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406</v>
      </c>
      <c r="AU273" s="173" t="s">
        <v>150</v>
      </c>
      <c r="AY273" s="14" t="s">
        <v>172</v>
      </c>
      <c r="BE273" s="174">
        <f t="shared" si="79"/>
        <v>0</v>
      </c>
      <c r="BF273" s="174">
        <f t="shared" si="80"/>
        <v>0</v>
      </c>
      <c r="BG273" s="174">
        <f t="shared" si="81"/>
        <v>0</v>
      </c>
      <c r="BH273" s="174">
        <f t="shared" si="82"/>
        <v>0</v>
      </c>
      <c r="BI273" s="174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3" t="s">
        <v>745</v>
      </c>
    </row>
    <row r="274" spans="1:65" s="2" customFormat="1" ht="24.2" customHeight="1">
      <c r="A274" s="29"/>
      <c r="B274" s="127"/>
      <c r="C274" s="162" t="s">
        <v>746</v>
      </c>
      <c r="D274" s="162" t="s">
        <v>175</v>
      </c>
      <c r="E274" s="163" t="s">
        <v>747</v>
      </c>
      <c r="F274" s="164" t="s">
        <v>748</v>
      </c>
      <c r="G274" s="165" t="s">
        <v>178</v>
      </c>
      <c r="H274" s="166">
        <v>797.86</v>
      </c>
      <c r="I274" s="167"/>
      <c r="J274" s="166">
        <f t="shared" si="7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76"/>
        <v>0</v>
      </c>
      <c r="Q274" s="171">
        <v>0</v>
      </c>
      <c r="R274" s="171">
        <f t="shared" si="77"/>
        <v>0</v>
      </c>
      <c r="S274" s="171">
        <v>0</v>
      </c>
      <c r="T274" s="172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79"/>
        <v>0</v>
      </c>
      <c r="BF274" s="174">
        <f t="shared" si="80"/>
        <v>0</v>
      </c>
      <c r="BG274" s="174">
        <f t="shared" si="81"/>
        <v>0</v>
      </c>
      <c r="BH274" s="174">
        <f t="shared" si="82"/>
        <v>0</v>
      </c>
      <c r="BI274" s="174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3" t="s">
        <v>749</v>
      </c>
    </row>
    <row r="275" spans="1:65" s="2" customFormat="1" ht="49.15" customHeight="1">
      <c r="A275" s="29"/>
      <c r="B275" s="127"/>
      <c r="C275" s="181" t="s">
        <v>392</v>
      </c>
      <c r="D275" s="181" t="s">
        <v>406</v>
      </c>
      <c r="E275" s="182" t="s">
        <v>750</v>
      </c>
      <c r="F275" s="183" t="s">
        <v>751</v>
      </c>
      <c r="G275" s="184" t="s">
        <v>178</v>
      </c>
      <c r="H275" s="185">
        <v>696.81299999999999</v>
      </c>
      <c r="I275" s="186"/>
      <c r="J275" s="185">
        <f t="shared" si="7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76"/>
        <v>0</v>
      </c>
      <c r="Q275" s="171">
        <v>0</v>
      </c>
      <c r="R275" s="171">
        <f t="shared" si="77"/>
        <v>0</v>
      </c>
      <c r="S275" s="171">
        <v>0</v>
      </c>
      <c r="T275" s="172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406</v>
      </c>
      <c r="AU275" s="173" t="s">
        <v>150</v>
      </c>
      <c r="AY275" s="14" t="s">
        <v>172</v>
      </c>
      <c r="BE275" s="174">
        <f t="shared" si="79"/>
        <v>0</v>
      </c>
      <c r="BF275" s="174">
        <f t="shared" si="80"/>
        <v>0</v>
      </c>
      <c r="BG275" s="174">
        <f t="shared" si="81"/>
        <v>0</v>
      </c>
      <c r="BH275" s="174">
        <f t="shared" si="82"/>
        <v>0</v>
      </c>
      <c r="BI275" s="174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3" t="s">
        <v>752</v>
      </c>
    </row>
    <row r="276" spans="1:65" s="2" customFormat="1" ht="24.2" customHeight="1">
      <c r="A276" s="29"/>
      <c r="B276" s="127"/>
      <c r="C276" s="181" t="s">
        <v>753</v>
      </c>
      <c r="D276" s="181" t="s">
        <v>406</v>
      </c>
      <c r="E276" s="182" t="s">
        <v>754</v>
      </c>
      <c r="F276" s="183" t="s">
        <v>755</v>
      </c>
      <c r="G276" s="184" t="s">
        <v>178</v>
      </c>
      <c r="H276" s="185">
        <v>95.094999999999999</v>
      </c>
      <c r="I276" s="186"/>
      <c r="J276" s="185">
        <f t="shared" si="7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76"/>
        <v>0</v>
      </c>
      <c r="Q276" s="171">
        <v>0</v>
      </c>
      <c r="R276" s="171">
        <f t="shared" si="77"/>
        <v>0</v>
      </c>
      <c r="S276" s="171">
        <v>0</v>
      </c>
      <c r="T276" s="172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406</v>
      </c>
      <c r="AU276" s="173" t="s">
        <v>150</v>
      </c>
      <c r="AY276" s="14" t="s">
        <v>172</v>
      </c>
      <c r="BE276" s="174">
        <f t="shared" si="79"/>
        <v>0</v>
      </c>
      <c r="BF276" s="174">
        <f t="shared" si="80"/>
        <v>0</v>
      </c>
      <c r="BG276" s="174">
        <f t="shared" si="81"/>
        <v>0</v>
      </c>
      <c r="BH276" s="174">
        <f t="shared" si="82"/>
        <v>0</v>
      </c>
      <c r="BI276" s="174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3" t="s">
        <v>756</v>
      </c>
    </row>
    <row r="277" spans="1:65" s="2" customFormat="1" ht="24.2" customHeight="1">
      <c r="A277" s="29"/>
      <c r="B277" s="127"/>
      <c r="C277" s="162" t="s">
        <v>396</v>
      </c>
      <c r="D277" s="162" t="s">
        <v>175</v>
      </c>
      <c r="E277" s="163" t="s">
        <v>757</v>
      </c>
      <c r="F277" s="164" t="s">
        <v>758</v>
      </c>
      <c r="G277" s="165" t="s">
        <v>178</v>
      </c>
      <c r="H277" s="166">
        <v>35.56</v>
      </c>
      <c r="I277" s="167"/>
      <c r="J277" s="166">
        <f t="shared" si="7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76"/>
        <v>0</v>
      </c>
      <c r="Q277" s="171">
        <v>0</v>
      </c>
      <c r="R277" s="171">
        <f t="shared" si="77"/>
        <v>0</v>
      </c>
      <c r="S277" s="171">
        <v>0</v>
      </c>
      <c r="T277" s="172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79"/>
        <v>0</v>
      </c>
      <c r="BF277" s="174">
        <f t="shared" si="80"/>
        <v>0</v>
      </c>
      <c r="BG277" s="174">
        <f t="shared" si="81"/>
        <v>0</v>
      </c>
      <c r="BH277" s="174">
        <f t="shared" si="82"/>
        <v>0</v>
      </c>
      <c r="BI277" s="174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3" t="s">
        <v>759</v>
      </c>
    </row>
    <row r="278" spans="1:65" s="2" customFormat="1" ht="33" customHeight="1">
      <c r="A278" s="29"/>
      <c r="B278" s="127"/>
      <c r="C278" s="181" t="s">
        <v>760</v>
      </c>
      <c r="D278" s="181" t="s">
        <v>406</v>
      </c>
      <c r="E278" s="182" t="s">
        <v>761</v>
      </c>
      <c r="F278" s="183" t="s">
        <v>762</v>
      </c>
      <c r="G278" s="184" t="s">
        <v>178</v>
      </c>
      <c r="H278" s="185">
        <v>36.271000000000001</v>
      </c>
      <c r="I278" s="186"/>
      <c r="J278" s="185">
        <f t="shared" si="7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76"/>
        <v>0</v>
      </c>
      <c r="Q278" s="171">
        <v>0</v>
      </c>
      <c r="R278" s="171">
        <f t="shared" si="77"/>
        <v>0</v>
      </c>
      <c r="S278" s="171">
        <v>0</v>
      </c>
      <c r="T278" s="172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406</v>
      </c>
      <c r="AU278" s="173" t="s">
        <v>150</v>
      </c>
      <c r="AY278" s="14" t="s">
        <v>172</v>
      </c>
      <c r="BE278" s="174">
        <f t="shared" si="79"/>
        <v>0</v>
      </c>
      <c r="BF278" s="174">
        <f t="shared" si="80"/>
        <v>0</v>
      </c>
      <c r="BG278" s="174">
        <f t="shared" si="81"/>
        <v>0</v>
      </c>
      <c r="BH278" s="174">
        <f t="shared" si="82"/>
        <v>0</v>
      </c>
      <c r="BI278" s="174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3" t="s">
        <v>763</v>
      </c>
    </row>
    <row r="279" spans="1:65" s="2" customFormat="1" ht="24.2" customHeight="1">
      <c r="A279" s="29"/>
      <c r="B279" s="127"/>
      <c r="C279" s="162" t="s">
        <v>401</v>
      </c>
      <c r="D279" s="162" t="s">
        <v>175</v>
      </c>
      <c r="E279" s="163" t="s">
        <v>764</v>
      </c>
      <c r="F279" s="164" t="s">
        <v>765</v>
      </c>
      <c r="G279" s="165" t="s">
        <v>725</v>
      </c>
      <c r="H279" s="167"/>
      <c r="I279" s="167"/>
      <c r="J279" s="166">
        <f t="shared" si="75"/>
        <v>0</v>
      </c>
      <c r="K279" s="168"/>
      <c r="L279" s="30"/>
      <c r="M279" s="169" t="s">
        <v>1</v>
      </c>
      <c r="N279" s="170" t="s">
        <v>38</v>
      </c>
      <c r="O279" s="58"/>
      <c r="P279" s="171">
        <f t="shared" si="76"/>
        <v>0</v>
      </c>
      <c r="Q279" s="171">
        <v>0</v>
      </c>
      <c r="R279" s="171">
        <f t="shared" si="77"/>
        <v>0</v>
      </c>
      <c r="S279" s="171">
        <v>0</v>
      </c>
      <c r="T279" s="172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200</v>
      </c>
      <c r="AT279" s="173" t="s">
        <v>175</v>
      </c>
      <c r="AU279" s="173" t="s">
        <v>150</v>
      </c>
      <c r="AY279" s="14" t="s">
        <v>172</v>
      </c>
      <c r="BE279" s="174">
        <f t="shared" si="79"/>
        <v>0</v>
      </c>
      <c r="BF279" s="174">
        <f t="shared" si="80"/>
        <v>0</v>
      </c>
      <c r="BG279" s="174">
        <f t="shared" si="81"/>
        <v>0</v>
      </c>
      <c r="BH279" s="174">
        <f t="shared" si="82"/>
        <v>0</v>
      </c>
      <c r="BI279" s="174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3" t="s">
        <v>766</v>
      </c>
    </row>
    <row r="280" spans="1:65" s="12" customFormat="1" ht="22.9" customHeight="1">
      <c r="B280" s="149"/>
      <c r="D280" s="150" t="s">
        <v>71</v>
      </c>
      <c r="E280" s="160" t="s">
        <v>767</v>
      </c>
      <c r="F280" s="160" t="s">
        <v>768</v>
      </c>
      <c r="I280" s="152"/>
      <c r="J280" s="161">
        <f>BK280</f>
        <v>0</v>
      </c>
      <c r="L280" s="149"/>
      <c r="M280" s="154"/>
      <c r="N280" s="155"/>
      <c r="O280" s="155"/>
      <c r="P280" s="156">
        <f>SUM(P281:P282)</f>
        <v>0</v>
      </c>
      <c r="Q280" s="155"/>
      <c r="R280" s="156">
        <f>SUM(R281:R282)</f>
        <v>0</v>
      </c>
      <c r="S280" s="155"/>
      <c r="T280" s="157">
        <f>SUM(T281:T282)</f>
        <v>0</v>
      </c>
      <c r="AR280" s="150" t="s">
        <v>150</v>
      </c>
      <c r="AT280" s="158" t="s">
        <v>71</v>
      </c>
      <c r="AU280" s="158" t="s">
        <v>80</v>
      </c>
      <c r="AY280" s="150" t="s">
        <v>172</v>
      </c>
      <c r="BK280" s="159">
        <f>SUM(BK281:BK282)</f>
        <v>0</v>
      </c>
    </row>
    <row r="281" spans="1:65" s="2" customFormat="1" ht="16.5" customHeight="1">
      <c r="A281" s="29"/>
      <c r="B281" s="127"/>
      <c r="C281" s="162" t="s">
        <v>769</v>
      </c>
      <c r="D281" s="162" t="s">
        <v>175</v>
      </c>
      <c r="E281" s="163" t="s">
        <v>770</v>
      </c>
      <c r="F281" s="164" t="s">
        <v>771</v>
      </c>
      <c r="G281" s="165" t="s">
        <v>244</v>
      </c>
      <c r="H281" s="166">
        <v>14</v>
      </c>
      <c r="I281" s="167"/>
      <c r="J281" s="166">
        <f>ROUND(I281*H281,3)</f>
        <v>0</v>
      </c>
      <c r="K281" s="168"/>
      <c r="L281" s="30"/>
      <c r="M281" s="169" t="s">
        <v>1</v>
      </c>
      <c r="N281" s="170" t="s">
        <v>38</v>
      </c>
      <c r="O281" s="58"/>
      <c r="P281" s="171">
        <f>O281*H281</f>
        <v>0</v>
      </c>
      <c r="Q281" s="171">
        <v>0</v>
      </c>
      <c r="R281" s="171">
        <f>Q281*H281</f>
        <v>0</v>
      </c>
      <c r="S281" s="171">
        <v>0</v>
      </c>
      <c r="T281" s="172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200</v>
      </c>
      <c r="AT281" s="173" t="s">
        <v>175</v>
      </c>
      <c r="AU281" s="173" t="s">
        <v>150</v>
      </c>
      <c r="AY281" s="14" t="s">
        <v>172</v>
      </c>
      <c r="BE281" s="174">
        <f>IF(N281="základná",J281,0)</f>
        <v>0</v>
      </c>
      <c r="BF281" s="174">
        <f>IF(N281="znížená",J281,0)</f>
        <v>0</v>
      </c>
      <c r="BG281" s="174">
        <f>IF(N281="zákl. prenesená",J281,0)</f>
        <v>0</v>
      </c>
      <c r="BH281" s="174">
        <f>IF(N281="zníž. prenesená",J281,0)</f>
        <v>0</v>
      </c>
      <c r="BI281" s="174">
        <f>IF(N281="nulová",J281,0)</f>
        <v>0</v>
      </c>
      <c r="BJ281" s="14" t="s">
        <v>150</v>
      </c>
      <c r="BK281" s="175">
        <f>ROUND(I281*H281,3)</f>
        <v>0</v>
      </c>
      <c r="BL281" s="14" t="s">
        <v>200</v>
      </c>
      <c r="BM281" s="173" t="s">
        <v>772</v>
      </c>
    </row>
    <row r="282" spans="1:65" s="2" customFormat="1" ht="21.75" customHeight="1">
      <c r="A282" s="29"/>
      <c r="B282" s="127"/>
      <c r="C282" s="181" t="s">
        <v>405</v>
      </c>
      <c r="D282" s="181" t="s">
        <v>406</v>
      </c>
      <c r="E282" s="182" t="s">
        <v>773</v>
      </c>
      <c r="F282" s="183" t="s">
        <v>774</v>
      </c>
      <c r="G282" s="184" t="s">
        <v>244</v>
      </c>
      <c r="H282" s="185">
        <v>14</v>
      </c>
      <c r="I282" s="186"/>
      <c r="J282" s="185">
        <f>ROUND(I282*H282,3)</f>
        <v>0</v>
      </c>
      <c r="K282" s="187"/>
      <c r="L282" s="188"/>
      <c r="M282" s="189" t="s">
        <v>1</v>
      </c>
      <c r="N282" s="190" t="s">
        <v>38</v>
      </c>
      <c r="O282" s="58"/>
      <c r="P282" s="171">
        <f>O282*H282</f>
        <v>0</v>
      </c>
      <c r="Q282" s="171">
        <v>0</v>
      </c>
      <c r="R282" s="171">
        <f>Q282*H282</f>
        <v>0</v>
      </c>
      <c r="S282" s="171">
        <v>0</v>
      </c>
      <c r="T282" s="172">
        <f>S282*H282</f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225</v>
      </c>
      <c r="AT282" s="173" t="s">
        <v>406</v>
      </c>
      <c r="AU282" s="173" t="s">
        <v>150</v>
      </c>
      <c r="AY282" s="14" t="s">
        <v>172</v>
      </c>
      <c r="BE282" s="174">
        <f>IF(N282="základná",J282,0)</f>
        <v>0</v>
      </c>
      <c r="BF282" s="174">
        <f>IF(N282="znížená",J282,0)</f>
        <v>0</v>
      </c>
      <c r="BG282" s="174">
        <f>IF(N282="zákl. prenesená",J282,0)</f>
        <v>0</v>
      </c>
      <c r="BH282" s="174">
        <f>IF(N282="zníž. prenesená",J282,0)</f>
        <v>0</v>
      </c>
      <c r="BI282" s="174">
        <f>IF(N282="nulová",J282,0)</f>
        <v>0</v>
      </c>
      <c r="BJ282" s="14" t="s">
        <v>150</v>
      </c>
      <c r="BK282" s="175">
        <f>ROUND(I282*H282,3)</f>
        <v>0</v>
      </c>
      <c r="BL282" s="14" t="s">
        <v>200</v>
      </c>
      <c r="BM282" s="173" t="s">
        <v>775</v>
      </c>
    </row>
    <row r="283" spans="1:65" s="12" customFormat="1" ht="22.9" customHeight="1">
      <c r="B283" s="149"/>
      <c r="D283" s="150" t="s">
        <v>71</v>
      </c>
      <c r="E283" s="160" t="s">
        <v>329</v>
      </c>
      <c r="F283" s="160" t="s">
        <v>776</v>
      </c>
      <c r="I283" s="152"/>
      <c r="J283" s="161">
        <f>BK283</f>
        <v>0</v>
      </c>
      <c r="L283" s="149"/>
      <c r="M283" s="154"/>
      <c r="N283" s="155"/>
      <c r="O283" s="155"/>
      <c r="P283" s="156">
        <f>SUM(P284:P289)</f>
        <v>0</v>
      </c>
      <c r="Q283" s="155"/>
      <c r="R283" s="156">
        <f>SUM(R284:R289)</f>
        <v>0</v>
      </c>
      <c r="S283" s="155"/>
      <c r="T283" s="157">
        <f>SUM(T284:T289)</f>
        <v>0</v>
      </c>
      <c r="AR283" s="150" t="s">
        <v>150</v>
      </c>
      <c r="AT283" s="158" t="s">
        <v>71</v>
      </c>
      <c r="AU283" s="158" t="s">
        <v>80</v>
      </c>
      <c r="AY283" s="150" t="s">
        <v>172</v>
      </c>
      <c r="BK283" s="159">
        <f>SUM(BK284:BK289)</f>
        <v>0</v>
      </c>
    </row>
    <row r="284" spans="1:65" s="2" customFormat="1" ht="24.2" customHeight="1">
      <c r="A284" s="29"/>
      <c r="B284" s="127"/>
      <c r="C284" s="162" t="s">
        <v>777</v>
      </c>
      <c r="D284" s="162" t="s">
        <v>175</v>
      </c>
      <c r="E284" s="163" t="s">
        <v>778</v>
      </c>
      <c r="F284" s="164" t="s">
        <v>779</v>
      </c>
      <c r="G284" s="165" t="s">
        <v>239</v>
      </c>
      <c r="H284" s="166">
        <v>96.8</v>
      </c>
      <c r="I284" s="167"/>
      <c r="J284" s="166">
        <f t="shared" ref="J284:J289" si="85">ROUND(I284*H284,3)</f>
        <v>0</v>
      </c>
      <c r="K284" s="168"/>
      <c r="L284" s="30"/>
      <c r="M284" s="169" t="s">
        <v>1</v>
      </c>
      <c r="N284" s="170" t="s">
        <v>38</v>
      </c>
      <c r="O284" s="58"/>
      <c r="P284" s="171">
        <f t="shared" ref="P284:P289" si="86">O284*H284</f>
        <v>0</v>
      </c>
      <c r="Q284" s="171">
        <v>0</v>
      </c>
      <c r="R284" s="171">
        <f t="shared" ref="R284:R289" si="87">Q284*H284</f>
        <v>0</v>
      </c>
      <c r="S284" s="171">
        <v>0</v>
      </c>
      <c r="T284" s="172">
        <f t="shared" ref="T284:T289" si="88"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200</v>
      </c>
      <c r="AT284" s="173" t="s">
        <v>175</v>
      </c>
      <c r="AU284" s="173" t="s">
        <v>150</v>
      </c>
      <c r="AY284" s="14" t="s">
        <v>172</v>
      </c>
      <c r="BE284" s="174">
        <f t="shared" ref="BE284:BE289" si="89">IF(N284="základná",J284,0)</f>
        <v>0</v>
      </c>
      <c r="BF284" s="174">
        <f t="shared" ref="BF284:BF289" si="90">IF(N284="znížená",J284,0)</f>
        <v>0</v>
      </c>
      <c r="BG284" s="174">
        <f t="shared" ref="BG284:BG289" si="91">IF(N284="zákl. prenesená",J284,0)</f>
        <v>0</v>
      </c>
      <c r="BH284" s="174">
        <f t="shared" ref="BH284:BH289" si="92">IF(N284="zníž. prenesená",J284,0)</f>
        <v>0</v>
      </c>
      <c r="BI284" s="174">
        <f t="shared" ref="BI284:BI289" si="93">IF(N284="nulová",J284,0)</f>
        <v>0</v>
      </c>
      <c r="BJ284" s="14" t="s">
        <v>150</v>
      </c>
      <c r="BK284" s="175">
        <f t="shared" ref="BK284:BK289" si="94">ROUND(I284*H284,3)</f>
        <v>0</v>
      </c>
      <c r="BL284" s="14" t="s">
        <v>200</v>
      </c>
      <c r="BM284" s="173" t="s">
        <v>780</v>
      </c>
    </row>
    <row r="285" spans="1:65" s="2" customFormat="1" ht="44.25" customHeight="1">
      <c r="A285" s="29"/>
      <c r="B285" s="127"/>
      <c r="C285" s="181" t="s">
        <v>412</v>
      </c>
      <c r="D285" s="181" t="s">
        <v>406</v>
      </c>
      <c r="E285" s="182" t="s">
        <v>781</v>
      </c>
      <c r="F285" s="183" t="s">
        <v>782</v>
      </c>
      <c r="G285" s="184" t="s">
        <v>185</v>
      </c>
      <c r="H285" s="185">
        <v>1.8740000000000001</v>
      </c>
      <c r="I285" s="186"/>
      <c r="J285" s="185">
        <f t="shared" si="85"/>
        <v>0</v>
      </c>
      <c r="K285" s="187"/>
      <c r="L285" s="188"/>
      <c r="M285" s="189" t="s">
        <v>1</v>
      </c>
      <c r="N285" s="190" t="s">
        <v>38</v>
      </c>
      <c r="O285" s="58"/>
      <c r="P285" s="171">
        <f t="shared" si="86"/>
        <v>0</v>
      </c>
      <c r="Q285" s="171">
        <v>0</v>
      </c>
      <c r="R285" s="171">
        <f t="shared" si="87"/>
        <v>0</v>
      </c>
      <c r="S285" s="171">
        <v>0</v>
      </c>
      <c r="T285" s="172">
        <f t="shared" si="8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225</v>
      </c>
      <c r="AT285" s="173" t="s">
        <v>406</v>
      </c>
      <c r="AU285" s="173" t="s">
        <v>150</v>
      </c>
      <c r="AY285" s="14" t="s">
        <v>172</v>
      </c>
      <c r="BE285" s="174">
        <f t="shared" si="89"/>
        <v>0</v>
      </c>
      <c r="BF285" s="174">
        <f t="shared" si="90"/>
        <v>0</v>
      </c>
      <c r="BG285" s="174">
        <f t="shared" si="91"/>
        <v>0</v>
      </c>
      <c r="BH285" s="174">
        <f t="shared" si="92"/>
        <v>0</v>
      </c>
      <c r="BI285" s="174">
        <f t="shared" si="93"/>
        <v>0</v>
      </c>
      <c r="BJ285" s="14" t="s">
        <v>150</v>
      </c>
      <c r="BK285" s="175">
        <f t="shared" si="94"/>
        <v>0</v>
      </c>
      <c r="BL285" s="14" t="s">
        <v>200</v>
      </c>
      <c r="BM285" s="173" t="s">
        <v>783</v>
      </c>
    </row>
    <row r="286" spans="1:65" s="2" customFormat="1" ht="21.75" customHeight="1">
      <c r="A286" s="29"/>
      <c r="B286" s="127"/>
      <c r="C286" s="162" t="s">
        <v>784</v>
      </c>
      <c r="D286" s="162" t="s">
        <v>175</v>
      </c>
      <c r="E286" s="163" t="s">
        <v>785</v>
      </c>
      <c r="F286" s="164" t="s">
        <v>786</v>
      </c>
      <c r="G286" s="165" t="s">
        <v>185</v>
      </c>
      <c r="H286" s="166">
        <v>3.85</v>
      </c>
      <c r="I286" s="167"/>
      <c r="J286" s="166">
        <f t="shared" si="85"/>
        <v>0</v>
      </c>
      <c r="K286" s="168"/>
      <c r="L286" s="30"/>
      <c r="M286" s="169" t="s">
        <v>1</v>
      </c>
      <c r="N286" s="170" t="s">
        <v>38</v>
      </c>
      <c r="O286" s="58"/>
      <c r="P286" s="171">
        <f t="shared" si="86"/>
        <v>0</v>
      </c>
      <c r="Q286" s="171">
        <v>0</v>
      </c>
      <c r="R286" s="171">
        <f t="shared" si="87"/>
        <v>0</v>
      </c>
      <c r="S286" s="171">
        <v>0</v>
      </c>
      <c r="T286" s="172">
        <f t="shared" si="8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200</v>
      </c>
      <c r="AT286" s="173" t="s">
        <v>175</v>
      </c>
      <c r="AU286" s="173" t="s">
        <v>150</v>
      </c>
      <c r="AY286" s="14" t="s">
        <v>172</v>
      </c>
      <c r="BE286" s="174">
        <f t="shared" si="89"/>
        <v>0</v>
      </c>
      <c r="BF286" s="174">
        <f t="shared" si="90"/>
        <v>0</v>
      </c>
      <c r="BG286" s="174">
        <f t="shared" si="91"/>
        <v>0</v>
      </c>
      <c r="BH286" s="174">
        <f t="shared" si="92"/>
        <v>0</v>
      </c>
      <c r="BI286" s="174">
        <f t="shared" si="93"/>
        <v>0</v>
      </c>
      <c r="BJ286" s="14" t="s">
        <v>150</v>
      </c>
      <c r="BK286" s="175">
        <f t="shared" si="94"/>
        <v>0</v>
      </c>
      <c r="BL286" s="14" t="s">
        <v>200</v>
      </c>
      <c r="BM286" s="173" t="s">
        <v>787</v>
      </c>
    </row>
    <row r="287" spans="1:65" s="2" customFormat="1" ht="33" customHeight="1">
      <c r="A287" s="29"/>
      <c r="B287" s="127"/>
      <c r="C287" s="162" t="s">
        <v>576</v>
      </c>
      <c r="D287" s="162" t="s">
        <v>175</v>
      </c>
      <c r="E287" s="163" t="s">
        <v>788</v>
      </c>
      <c r="F287" s="164" t="s">
        <v>789</v>
      </c>
      <c r="G287" s="165" t="s">
        <v>178</v>
      </c>
      <c r="H287" s="166">
        <v>25</v>
      </c>
      <c r="I287" s="167"/>
      <c r="J287" s="166">
        <f t="shared" si="8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86"/>
        <v>0</v>
      </c>
      <c r="Q287" s="171">
        <v>0</v>
      </c>
      <c r="R287" s="171">
        <f t="shared" si="87"/>
        <v>0</v>
      </c>
      <c r="S287" s="171">
        <v>0</v>
      </c>
      <c r="T287" s="172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si="89"/>
        <v>0</v>
      </c>
      <c r="BF287" s="174">
        <f t="shared" si="90"/>
        <v>0</v>
      </c>
      <c r="BG287" s="174">
        <f t="shared" si="91"/>
        <v>0</v>
      </c>
      <c r="BH287" s="174">
        <f t="shared" si="92"/>
        <v>0</v>
      </c>
      <c r="BI287" s="174">
        <f t="shared" si="93"/>
        <v>0</v>
      </c>
      <c r="BJ287" s="14" t="s">
        <v>150</v>
      </c>
      <c r="BK287" s="175">
        <f t="shared" si="94"/>
        <v>0</v>
      </c>
      <c r="BL287" s="14" t="s">
        <v>200</v>
      </c>
      <c r="BM287" s="173" t="s">
        <v>790</v>
      </c>
    </row>
    <row r="288" spans="1:65" s="2" customFormat="1" ht="37.9" customHeight="1">
      <c r="A288" s="29"/>
      <c r="B288" s="127"/>
      <c r="C288" s="181" t="s">
        <v>791</v>
      </c>
      <c r="D288" s="181" t="s">
        <v>406</v>
      </c>
      <c r="E288" s="182" t="s">
        <v>792</v>
      </c>
      <c r="F288" s="183" t="s">
        <v>793</v>
      </c>
      <c r="G288" s="184" t="s">
        <v>178</v>
      </c>
      <c r="H288" s="185">
        <v>27</v>
      </c>
      <c r="I288" s="186"/>
      <c r="J288" s="185">
        <f t="shared" si="8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86"/>
        <v>0</v>
      </c>
      <c r="Q288" s="171">
        <v>0</v>
      </c>
      <c r="R288" s="171">
        <f t="shared" si="87"/>
        <v>0</v>
      </c>
      <c r="S288" s="171">
        <v>0</v>
      </c>
      <c r="T288" s="172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225</v>
      </c>
      <c r="AT288" s="173" t="s">
        <v>406</v>
      </c>
      <c r="AU288" s="173" t="s">
        <v>150</v>
      </c>
      <c r="AY288" s="14" t="s">
        <v>172</v>
      </c>
      <c r="BE288" s="174">
        <f t="shared" si="89"/>
        <v>0</v>
      </c>
      <c r="BF288" s="174">
        <f t="shared" si="90"/>
        <v>0</v>
      </c>
      <c r="BG288" s="174">
        <f t="shared" si="91"/>
        <v>0</v>
      </c>
      <c r="BH288" s="174">
        <f t="shared" si="92"/>
        <v>0</v>
      </c>
      <c r="BI288" s="174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3" t="s">
        <v>794</v>
      </c>
    </row>
    <row r="289" spans="1:65" s="2" customFormat="1" ht="24.2" customHeight="1">
      <c r="A289" s="29"/>
      <c r="B289" s="127"/>
      <c r="C289" s="162" t="s">
        <v>586</v>
      </c>
      <c r="D289" s="162" t="s">
        <v>175</v>
      </c>
      <c r="E289" s="163" t="s">
        <v>795</v>
      </c>
      <c r="F289" s="164" t="s">
        <v>796</v>
      </c>
      <c r="G289" s="165" t="s">
        <v>266</v>
      </c>
      <c r="H289" s="166">
        <v>20.809000000000001</v>
      </c>
      <c r="I289" s="167"/>
      <c r="J289" s="166">
        <f t="shared" si="8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86"/>
        <v>0</v>
      </c>
      <c r="Q289" s="171">
        <v>0</v>
      </c>
      <c r="R289" s="171">
        <f t="shared" si="87"/>
        <v>0</v>
      </c>
      <c r="S289" s="171">
        <v>0</v>
      </c>
      <c r="T289" s="172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89"/>
        <v>0</v>
      </c>
      <c r="BF289" s="174">
        <f t="shared" si="90"/>
        <v>0</v>
      </c>
      <c r="BG289" s="174">
        <f t="shared" si="91"/>
        <v>0</v>
      </c>
      <c r="BH289" s="174">
        <f t="shared" si="92"/>
        <v>0</v>
      </c>
      <c r="BI289" s="174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3" t="s">
        <v>797</v>
      </c>
    </row>
    <row r="290" spans="1:65" s="12" customFormat="1" ht="22.9" customHeight="1">
      <c r="B290" s="149"/>
      <c r="D290" s="150" t="s">
        <v>71</v>
      </c>
      <c r="E290" s="160" t="s">
        <v>335</v>
      </c>
      <c r="F290" s="160" t="s">
        <v>798</v>
      </c>
      <c r="I290" s="152"/>
      <c r="J290" s="161">
        <f>BK290</f>
        <v>0</v>
      </c>
      <c r="L290" s="149"/>
      <c r="M290" s="154"/>
      <c r="N290" s="155"/>
      <c r="O290" s="155"/>
      <c r="P290" s="156">
        <f>SUM(P291:P301)</f>
        <v>0</v>
      </c>
      <c r="Q290" s="155"/>
      <c r="R290" s="156">
        <f>SUM(R291:R301)</f>
        <v>3.3722544000000001</v>
      </c>
      <c r="S290" s="155"/>
      <c r="T290" s="157">
        <f>SUM(T291:T301)</f>
        <v>0</v>
      </c>
      <c r="AR290" s="150" t="s">
        <v>150</v>
      </c>
      <c r="AT290" s="158" t="s">
        <v>71</v>
      </c>
      <c r="AU290" s="158" t="s">
        <v>80</v>
      </c>
      <c r="AY290" s="150" t="s">
        <v>172</v>
      </c>
      <c r="BK290" s="159">
        <f>SUM(BK291:BK301)</f>
        <v>0</v>
      </c>
    </row>
    <row r="291" spans="1:65" s="2" customFormat="1" ht="55.5" customHeight="1">
      <c r="A291" s="29"/>
      <c r="B291" s="127"/>
      <c r="C291" s="162" t="s">
        <v>799</v>
      </c>
      <c r="D291" s="162" t="s">
        <v>175</v>
      </c>
      <c r="E291" s="163" t="s">
        <v>800</v>
      </c>
      <c r="F291" s="164" t="s">
        <v>801</v>
      </c>
      <c r="G291" s="165" t="s">
        <v>178</v>
      </c>
      <c r="H291" s="166">
        <v>119.47199999999999</v>
      </c>
      <c r="I291" s="167"/>
      <c r="J291" s="166">
        <f t="shared" ref="J291:J301" si="95">ROUND(I291*H291,3)</f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ref="P291:P301" si="96">O291*H291</f>
        <v>0</v>
      </c>
      <c r="Q291" s="171">
        <v>0</v>
      </c>
      <c r="R291" s="171">
        <f t="shared" ref="R291:R301" si="97">Q291*H291</f>
        <v>0</v>
      </c>
      <c r="S291" s="171">
        <v>0</v>
      </c>
      <c r="T291" s="172">
        <f t="shared" ref="T291:T301" si="98">S291*H291</f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ref="BE291:BE301" si="99">IF(N291="základná",J291,0)</f>
        <v>0</v>
      </c>
      <c r="BF291" s="174">
        <f t="shared" ref="BF291:BF301" si="100">IF(N291="znížená",J291,0)</f>
        <v>0</v>
      </c>
      <c r="BG291" s="174">
        <f t="shared" ref="BG291:BG301" si="101">IF(N291="zákl. prenesená",J291,0)</f>
        <v>0</v>
      </c>
      <c r="BH291" s="174">
        <f t="shared" ref="BH291:BH301" si="102">IF(N291="zníž. prenesená",J291,0)</f>
        <v>0</v>
      </c>
      <c r="BI291" s="174">
        <f t="shared" ref="BI291:BI301" si="103">IF(N291="nulová",J291,0)</f>
        <v>0</v>
      </c>
      <c r="BJ291" s="14" t="s">
        <v>150</v>
      </c>
      <c r="BK291" s="175">
        <f t="shared" ref="BK291:BK301" si="104">ROUND(I291*H291,3)</f>
        <v>0</v>
      </c>
      <c r="BL291" s="14" t="s">
        <v>200</v>
      </c>
      <c r="BM291" s="173" t="s">
        <v>802</v>
      </c>
    </row>
    <row r="292" spans="1:65" s="2" customFormat="1" ht="37.9" customHeight="1">
      <c r="A292" s="29"/>
      <c r="B292" s="127"/>
      <c r="C292" s="162" t="s">
        <v>590</v>
      </c>
      <c r="D292" s="162" t="s">
        <v>175</v>
      </c>
      <c r="E292" s="163" t="s">
        <v>803</v>
      </c>
      <c r="F292" s="164" t="s">
        <v>804</v>
      </c>
      <c r="G292" s="165" t="s">
        <v>178</v>
      </c>
      <c r="H292" s="166">
        <v>78</v>
      </c>
      <c r="I292" s="167"/>
      <c r="J292" s="166">
        <f t="shared" si="9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96"/>
        <v>0</v>
      </c>
      <c r="Q292" s="171">
        <v>0</v>
      </c>
      <c r="R292" s="171">
        <f t="shared" si="97"/>
        <v>0</v>
      </c>
      <c r="S292" s="171">
        <v>0</v>
      </c>
      <c r="T292" s="172">
        <f t="shared" si="9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99"/>
        <v>0</v>
      </c>
      <c r="BF292" s="174">
        <f t="shared" si="100"/>
        <v>0</v>
      </c>
      <c r="BG292" s="174">
        <f t="shared" si="101"/>
        <v>0</v>
      </c>
      <c r="BH292" s="174">
        <f t="shared" si="102"/>
        <v>0</v>
      </c>
      <c r="BI292" s="174">
        <f t="shared" si="103"/>
        <v>0</v>
      </c>
      <c r="BJ292" s="14" t="s">
        <v>150</v>
      </c>
      <c r="BK292" s="175">
        <f t="shared" si="104"/>
        <v>0</v>
      </c>
      <c r="BL292" s="14" t="s">
        <v>200</v>
      </c>
      <c r="BM292" s="173" t="s">
        <v>805</v>
      </c>
    </row>
    <row r="293" spans="1:65" s="2" customFormat="1" ht="37.9" customHeight="1">
      <c r="A293" s="29"/>
      <c r="B293" s="127"/>
      <c r="C293" s="162" t="s">
        <v>806</v>
      </c>
      <c r="D293" s="162" t="s">
        <v>175</v>
      </c>
      <c r="E293" s="163" t="s">
        <v>807</v>
      </c>
      <c r="F293" s="164" t="s">
        <v>808</v>
      </c>
      <c r="G293" s="165" t="s">
        <v>178</v>
      </c>
      <c r="H293" s="166">
        <v>40.536000000000001</v>
      </c>
      <c r="I293" s="167"/>
      <c r="J293" s="166">
        <f t="shared" si="9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96"/>
        <v>0</v>
      </c>
      <c r="Q293" s="171">
        <v>0</v>
      </c>
      <c r="R293" s="171">
        <f t="shared" si="97"/>
        <v>0</v>
      </c>
      <c r="S293" s="171">
        <v>0</v>
      </c>
      <c r="T293" s="172">
        <f t="shared" si="9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99"/>
        <v>0</v>
      </c>
      <c r="BF293" s="174">
        <f t="shared" si="100"/>
        <v>0</v>
      </c>
      <c r="BG293" s="174">
        <f t="shared" si="101"/>
        <v>0</v>
      </c>
      <c r="BH293" s="174">
        <f t="shared" si="102"/>
        <v>0</v>
      </c>
      <c r="BI293" s="174">
        <f t="shared" si="103"/>
        <v>0</v>
      </c>
      <c r="BJ293" s="14" t="s">
        <v>150</v>
      </c>
      <c r="BK293" s="175">
        <f t="shared" si="104"/>
        <v>0</v>
      </c>
      <c r="BL293" s="14" t="s">
        <v>200</v>
      </c>
      <c r="BM293" s="173" t="s">
        <v>809</v>
      </c>
    </row>
    <row r="294" spans="1:65" s="2" customFormat="1" ht="37.9" customHeight="1">
      <c r="A294" s="29"/>
      <c r="B294" s="127"/>
      <c r="C294" s="162" t="s">
        <v>593</v>
      </c>
      <c r="D294" s="162" t="s">
        <v>175</v>
      </c>
      <c r="E294" s="163" t="s">
        <v>810</v>
      </c>
      <c r="F294" s="164" t="s">
        <v>811</v>
      </c>
      <c r="G294" s="165" t="s">
        <v>178</v>
      </c>
      <c r="H294" s="166">
        <v>7.48</v>
      </c>
      <c r="I294" s="167"/>
      <c r="J294" s="166">
        <f t="shared" si="9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96"/>
        <v>0</v>
      </c>
      <c r="Q294" s="171">
        <v>2.418E-2</v>
      </c>
      <c r="R294" s="171">
        <f t="shared" si="97"/>
        <v>0.18086640000000001</v>
      </c>
      <c r="S294" s="171">
        <v>0</v>
      </c>
      <c r="T294" s="172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si="99"/>
        <v>0</v>
      </c>
      <c r="BF294" s="174">
        <f t="shared" si="100"/>
        <v>0</v>
      </c>
      <c r="BG294" s="174">
        <f t="shared" si="101"/>
        <v>0</v>
      </c>
      <c r="BH294" s="174">
        <f t="shared" si="102"/>
        <v>0</v>
      </c>
      <c r="BI294" s="174">
        <f t="shared" si="103"/>
        <v>0</v>
      </c>
      <c r="BJ294" s="14" t="s">
        <v>150</v>
      </c>
      <c r="BK294" s="175">
        <f t="shared" si="104"/>
        <v>0</v>
      </c>
      <c r="BL294" s="14" t="s">
        <v>200</v>
      </c>
      <c r="BM294" s="173" t="s">
        <v>812</v>
      </c>
    </row>
    <row r="295" spans="1:65" s="2" customFormat="1" ht="37.9" customHeight="1">
      <c r="A295" s="29"/>
      <c r="B295" s="127"/>
      <c r="C295" s="162" t="s">
        <v>813</v>
      </c>
      <c r="D295" s="162" t="s">
        <v>175</v>
      </c>
      <c r="E295" s="163" t="s">
        <v>814</v>
      </c>
      <c r="F295" s="164" t="s">
        <v>815</v>
      </c>
      <c r="G295" s="165" t="s">
        <v>178</v>
      </c>
      <c r="H295" s="166">
        <v>76.45</v>
      </c>
      <c r="I295" s="167"/>
      <c r="J295" s="166">
        <f t="shared" si="9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96"/>
        <v>0</v>
      </c>
      <c r="Q295" s="171">
        <v>0</v>
      </c>
      <c r="R295" s="171">
        <f t="shared" si="97"/>
        <v>0</v>
      </c>
      <c r="S295" s="171">
        <v>0</v>
      </c>
      <c r="T295" s="172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99"/>
        <v>0</v>
      </c>
      <c r="BF295" s="174">
        <f t="shared" si="100"/>
        <v>0</v>
      </c>
      <c r="BG295" s="174">
        <f t="shared" si="101"/>
        <v>0</v>
      </c>
      <c r="BH295" s="174">
        <f t="shared" si="102"/>
        <v>0</v>
      </c>
      <c r="BI295" s="174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3" t="s">
        <v>816</v>
      </c>
    </row>
    <row r="296" spans="1:65" s="2" customFormat="1" ht="37.9" customHeight="1">
      <c r="A296" s="29"/>
      <c r="B296" s="127"/>
      <c r="C296" s="162" t="s">
        <v>597</v>
      </c>
      <c r="D296" s="162" t="s">
        <v>175</v>
      </c>
      <c r="E296" s="163" t="s">
        <v>817</v>
      </c>
      <c r="F296" s="164" t="s">
        <v>818</v>
      </c>
      <c r="G296" s="165" t="s">
        <v>178</v>
      </c>
      <c r="H296" s="166">
        <v>185.58</v>
      </c>
      <c r="I296" s="167"/>
      <c r="J296" s="166">
        <f t="shared" si="9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96"/>
        <v>0</v>
      </c>
      <c r="Q296" s="171">
        <v>0</v>
      </c>
      <c r="R296" s="171">
        <f t="shared" si="97"/>
        <v>0</v>
      </c>
      <c r="S296" s="171">
        <v>0</v>
      </c>
      <c r="T296" s="172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99"/>
        <v>0</v>
      </c>
      <c r="BF296" s="174">
        <f t="shared" si="100"/>
        <v>0</v>
      </c>
      <c r="BG296" s="174">
        <f t="shared" si="101"/>
        <v>0</v>
      </c>
      <c r="BH296" s="174">
        <f t="shared" si="102"/>
        <v>0</v>
      </c>
      <c r="BI296" s="174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3" t="s">
        <v>819</v>
      </c>
    </row>
    <row r="297" spans="1:65" s="2" customFormat="1" ht="37.9" customHeight="1">
      <c r="A297" s="29"/>
      <c r="B297" s="127"/>
      <c r="C297" s="162" t="s">
        <v>820</v>
      </c>
      <c r="D297" s="162" t="s">
        <v>175</v>
      </c>
      <c r="E297" s="163" t="s">
        <v>821</v>
      </c>
      <c r="F297" s="164" t="s">
        <v>822</v>
      </c>
      <c r="G297" s="165" t="s">
        <v>178</v>
      </c>
      <c r="H297" s="166">
        <v>120.84</v>
      </c>
      <c r="I297" s="167"/>
      <c r="J297" s="166">
        <f t="shared" si="9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96"/>
        <v>0</v>
      </c>
      <c r="Q297" s="171">
        <v>0</v>
      </c>
      <c r="R297" s="171">
        <f t="shared" si="97"/>
        <v>0</v>
      </c>
      <c r="S297" s="171">
        <v>0</v>
      </c>
      <c r="T297" s="172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si="99"/>
        <v>0</v>
      </c>
      <c r="BF297" s="174">
        <f t="shared" si="100"/>
        <v>0</v>
      </c>
      <c r="BG297" s="174">
        <f t="shared" si="101"/>
        <v>0</v>
      </c>
      <c r="BH297" s="174">
        <f t="shared" si="102"/>
        <v>0</v>
      </c>
      <c r="BI297" s="174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3" t="s">
        <v>823</v>
      </c>
    </row>
    <row r="298" spans="1:65" s="2" customFormat="1" ht="24.2" customHeight="1">
      <c r="A298" s="29"/>
      <c r="B298" s="127"/>
      <c r="C298" s="162" t="s">
        <v>600</v>
      </c>
      <c r="D298" s="162" t="s">
        <v>175</v>
      </c>
      <c r="E298" s="163" t="s">
        <v>824</v>
      </c>
      <c r="F298" s="164" t="s">
        <v>825</v>
      </c>
      <c r="G298" s="165" t="s">
        <v>178</v>
      </c>
      <c r="H298" s="166">
        <v>367.43</v>
      </c>
      <c r="I298" s="167"/>
      <c r="J298" s="166">
        <f t="shared" si="9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96"/>
        <v>0</v>
      </c>
      <c r="Q298" s="171">
        <v>0</v>
      </c>
      <c r="R298" s="171">
        <f t="shared" si="97"/>
        <v>0</v>
      </c>
      <c r="S298" s="171">
        <v>0</v>
      </c>
      <c r="T298" s="172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si="99"/>
        <v>0</v>
      </c>
      <c r="BF298" s="174">
        <f t="shared" si="100"/>
        <v>0</v>
      </c>
      <c r="BG298" s="174">
        <f t="shared" si="101"/>
        <v>0</v>
      </c>
      <c r="BH298" s="174">
        <f t="shared" si="102"/>
        <v>0</v>
      </c>
      <c r="BI298" s="174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3" t="s">
        <v>826</v>
      </c>
    </row>
    <row r="299" spans="1:65" s="2" customFormat="1" ht="44.25" customHeight="1">
      <c r="A299" s="29"/>
      <c r="B299" s="127"/>
      <c r="C299" s="162" t="s">
        <v>827</v>
      </c>
      <c r="D299" s="162" t="s">
        <v>175</v>
      </c>
      <c r="E299" s="163" t="s">
        <v>828</v>
      </c>
      <c r="F299" s="164" t="s">
        <v>829</v>
      </c>
      <c r="G299" s="165" t="s">
        <v>178</v>
      </c>
      <c r="H299" s="166">
        <v>142.6</v>
      </c>
      <c r="I299" s="167"/>
      <c r="J299" s="166">
        <f t="shared" si="9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96"/>
        <v>0</v>
      </c>
      <c r="Q299" s="171">
        <v>2.2380000000000001E-2</v>
      </c>
      <c r="R299" s="171">
        <f t="shared" si="97"/>
        <v>3.1913879999999999</v>
      </c>
      <c r="S299" s="171">
        <v>0</v>
      </c>
      <c r="T299" s="172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99"/>
        <v>0</v>
      </c>
      <c r="BF299" s="174">
        <f t="shared" si="100"/>
        <v>0</v>
      </c>
      <c r="BG299" s="174">
        <f t="shared" si="101"/>
        <v>0</v>
      </c>
      <c r="BH299" s="174">
        <f t="shared" si="102"/>
        <v>0</v>
      </c>
      <c r="BI299" s="174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3" t="s">
        <v>830</v>
      </c>
    </row>
    <row r="300" spans="1:65" s="2" customFormat="1" ht="24.2" customHeight="1">
      <c r="A300" s="29"/>
      <c r="B300" s="127"/>
      <c r="C300" s="162" t="s">
        <v>604</v>
      </c>
      <c r="D300" s="162" t="s">
        <v>175</v>
      </c>
      <c r="E300" s="163" t="s">
        <v>831</v>
      </c>
      <c r="F300" s="164" t="s">
        <v>832</v>
      </c>
      <c r="G300" s="165" t="s">
        <v>244</v>
      </c>
      <c r="H300" s="166">
        <v>2</v>
      </c>
      <c r="I300" s="167"/>
      <c r="J300" s="166">
        <f t="shared" si="95"/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si="96"/>
        <v>0</v>
      </c>
      <c r="Q300" s="171">
        <v>0</v>
      </c>
      <c r="R300" s="171">
        <f t="shared" si="97"/>
        <v>0</v>
      </c>
      <c r="S300" s="171">
        <v>0</v>
      </c>
      <c r="T300" s="172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200</v>
      </c>
      <c r="AT300" s="173" t="s">
        <v>175</v>
      </c>
      <c r="AU300" s="173" t="s">
        <v>150</v>
      </c>
      <c r="AY300" s="14" t="s">
        <v>172</v>
      </c>
      <c r="BE300" s="174">
        <f t="shared" si="99"/>
        <v>0</v>
      </c>
      <c r="BF300" s="174">
        <f t="shared" si="100"/>
        <v>0</v>
      </c>
      <c r="BG300" s="174">
        <f t="shared" si="101"/>
        <v>0</v>
      </c>
      <c r="BH300" s="174">
        <f t="shared" si="102"/>
        <v>0</v>
      </c>
      <c r="BI300" s="174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3" t="s">
        <v>833</v>
      </c>
    </row>
    <row r="301" spans="1:65" s="2" customFormat="1" ht="21.75" customHeight="1">
      <c r="A301" s="29"/>
      <c r="B301" s="127"/>
      <c r="C301" s="162" t="s">
        <v>834</v>
      </c>
      <c r="D301" s="162" t="s">
        <v>175</v>
      </c>
      <c r="E301" s="163" t="s">
        <v>835</v>
      </c>
      <c r="F301" s="164" t="s">
        <v>836</v>
      </c>
      <c r="G301" s="165" t="s">
        <v>266</v>
      </c>
      <c r="H301" s="166">
        <v>21.887</v>
      </c>
      <c r="I301" s="167"/>
      <c r="J301" s="166">
        <f t="shared" si="9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96"/>
        <v>0</v>
      </c>
      <c r="Q301" s="171">
        <v>0</v>
      </c>
      <c r="R301" s="171">
        <f t="shared" si="97"/>
        <v>0</v>
      </c>
      <c r="S301" s="171">
        <v>0</v>
      </c>
      <c r="T301" s="172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200</v>
      </c>
      <c r="AT301" s="173" t="s">
        <v>175</v>
      </c>
      <c r="AU301" s="173" t="s">
        <v>150</v>
      </c>
      <c r="AY301" s="14" t="s">
        <v>172</v>
      </c>
      <c r="BE301" s="174">
        <f t="shared" si="99"/>
        <v>0</v>
      </c>
      <c r="BF301" s="174">
        <f t="shared" si="100"/>
        <v>0</v>
      </c>
      <c r="BG301" s="174">
        <f t="shared" si="101"/>
        <v>0</v>
      </c>
      <c r="BH301" s="174">
        <f t="shared" si="102"/>
        <v>0</v>
      </c>
      <c r="BI301" s="174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3" t="s">
        <v>837</v>
      </c>
    </row>
    <row r="302" spans="1:65" s="12" customFormat="1" ht="22.9" customHeight="1">
      <c r="B302" s="149"/>
      <c r="D302" s="150" t="s">
        <v>71</v>
      </c>
      <c r="E302" s="160" t="s">
        <v>344</v>
      </c>
      <c r="F302" s="160" t="s">
        <v>838</v>
      </c>
      <c r="I302" s="152"/>
      <c r="J302" s="161">
        <f>BK302</f>
        <v>0</v>
      </c>
      <c r="L302" s="149"/>
      <c r="M302" s="154"/>
      <c r="N302" s="155"/>
      <c r="O302" s="155"/>
      <c r="P302" s="156">
        <f>SUM(P303:P322)</f>
        <v>0</v>
      </c>
      <c r="Q302" s="155"/>
      <c r="R302" s="156">
        <f>SUM(R303:R322)</f>
        <v>0.18413200000000002</v>
      </c>
      <c r="S302" s="155"/>
      <c r="T302" s="157">
        <f>SUM(T303:T322)</f>
        <v>0</v>
      </c>
      <c r="AR302" s="150" t="s">
        <v>150</v>
      </c>
      <c r="AT302" s="158" t="s">
        <v>71</v>
      </c>
      <c r="AU302" s="158" t="s">
        <v>80</v>
      </c>
      <c r="AY302" s="150" t="s">
        <v>172</v>
      </c>
      <c r="BK302" s="159">
        <f>SUM(BK303:BK322)</f>
        <v>0</v>
      </c>
    </row>
    <row r="303" spans="1:65" s="2" customFormat="1" ht="24.2" customHeight="1">
      <c r="A303" s="29"/>
      <c r="B303" s="127"/>
      <c r="C303" s="162" t="s">
        <v>607</v>
      </c>
      <c r="D303" s="162" t="s">
        <v>175</v>
      </c>
      <c r="E303" s="163" t="s">
        <v>839</v>
      </c>
      <c r="F303" s="164" t="s">
        <v>840</v>
      </c>
      <c r="G303" s="165" t="s">
        <v>178</v>
      </c>
      <c r="H303" s="166">
        <v>78.72</v>
      </c>
      <c r="I303" s="167"/>
      <c r="J303" s="166">
        <f t="shared" ref="J303:J322" si="105">ROUND(I303*H303,3)</f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ref="P303:P322" si="106">O303*H303</f>
        <v>0</v>
      </c>
      <c r="Q303" s="171">
        <v>0</v>
      </c>
      <c r="R303" s="171">
        <f t="shared" ref="R303:R322" si="107">Q303*H303</f>
        <v>0</v>
      </c>
      <c r="S303" s="171">
        <v>0</v>
      </c>
      <c r="T303" s="172">
        <f t="shared" ref="T303:T322" si="108">S303*H303</f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ref="BE303:BE322" si="109">IF(N303="základná",J303,0)</f>
        <v>0</v>
      </c>
      <c r="BF303" s="174">
        <f t="shared" ref="BF303:BF322" si="110">IF(N303="znížená",J303,0)</f>
        <v>0</v>
      </c>
      <c r="BG303" s="174">
        <f t="shared" ref="BG303:BG322" si="111">IF(N303="zákl. prenesená",J303,0)</f>
        <v>0</v>
      </c>
      <c r="BH303" s="174">
        <f t="shared" ref="BH303:BH322" si="112">IF(N303="zníž. prenesená",J303,0)</f>
        <v>0</v>
      </c>
      <c r="BI303" s="174">
        <f t="shared" ref="BI303:BI322" si="113">IF(N303="nulová",J303,0)</f>
        <v>0</v>
      </c>
      <c r="BJ303" s="14" t="s">
        <v>150</v>
      </c>
      <c r="BK303" s="175">
        <f t="shared" ref="BK303:BK322" si="114">ROUND(I303*H303,3)</f>
        <v>0</v>
      </c>
      <c r="BL303" s="14" t="s">
        <v>200</v>
      </c>
      <c r="BM303" s="173" t="s">
        <v>841</v>
      </c>
    </row>
    <row r="304" spans="1:65" s="2" customFormat="1" ht="33" customHeight="1">
      <c r="A304" s="29"/>
      <c r="B304" s="127"/>
      <c r="C304" s="162" t="s">
        <v>842</v>
      </c>
      <c r="D304" s="162" t="s">
        <v>175</v>
      </c>
      <c r="E304" s="163" t="s">
        <v>843</v>
      </c>
      <c r="F304" s="164" t="s">
        <v>844</v>
      </c>
      <c r="G304" s="165" t="s">
        <v>178</v>
      </c>
      <c r="H304" s="166">
        <v>78.72</v>
      </c>
      <c r="I304" s="167"/>
      <c r="J304" s="166">
        <f t="shared" si="10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106"/>
        <v>0</v>
      </c>
      <c r="Q304" s="171">
        <v>0</v>
      </c>
      <c r="R304" s="171">
        <f t="shared" si="107"/>
        <v>0</v>
      </c>
      <c r="S304" s="171">
        <v>0</v>
      </c>
      <c r="T304" s="172">
        <f t="shared" si="10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200</v>
      </c>
      <c r="AT304" s="173" t="s">
        <v>175</v>
      </c>
      <c r="AU304" s="173" t="s">
        <v>150</v>
      </c>
      <c r="AY304" s="14" t="s">
        <v>172</v>
      </c>
      <c r="BE304" s="174">
        <f t="shared" si="109"/>
        <v>0</v>
      </c>
      <c r="BF304" s="174">
        <f t="shared" si="110"/>
        <v>0</v>
      </c>
      <c r="BG304" s="174">
        <f t="shared" si="111"/>
        <v>0</v>
      </c>
      <c r="BH304" s="174">
        <f t="shared" si="112"/>
        <v>0</v>
      </c>
      <c r="BI304" s="174">
        <f t="shared" si="113"/>
        <v>0</v>
      </c>
      <c r="BJ304" s="14" t="s">
        <v>150</v>
      </c>
      <c r="BK304" s="175">
        <f t="shared" si="114"/>
        <v>0</v>
      </c>
      <c r="BL304" s="14" t="s">
        <v>200</v>
      </c>
      <c r="BM304" s="173" t="s">
        <v>845</v>
      </c>
    </row>
    <row r="305" spans="1:65" s="2" customFormat="1" ht="24.2" customHeight="1">
      <c r="A305" s="29"/>
      <c r="B305" s="127"/>
      <c r="C305" s="162" t="s">
        <v>611</v>
      </c>
      <c r="D305" s="162" t="s">
        <v>175</v>
      </c>
      <c r="E305" s="163" t="s">
        <v>846</v>
      </c>
      <c r="F305" s="164" t="s">
        <v>847</v>
      </c>
      <c r="G305" s="165" t="s">
        <v>239</v>
      </c>
      <c r="H305" s="166">
        <v>1.3</v>
      </c>
      <c r="I305" s="167"/>
      <c r="J305" s="166">
        <f t="shared" si="10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106"/>
        <v>0</v>
      </c>
      <c r="Q305" s="171">
        <v>1.64E-3</v>
      </c>
      <c r="R305" s="171">
        <f t="shared" si="107"/>
        <v>2.1320000000000002E-3</v>
      </c>
      <c r="S305" s="171">
        <v>0</v>
      </c>
      <c r="T305" s="172">
        <f t="shared" si="10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200</v>
      </c>
      <c r="AT305" s="173" t="s">
        <v>175</v>
      </c>
      <c r="AU305" s="173" t="s">
        <v>150</v>
      </c>
      <c r="AY305" s="14" t="s">
        <v>172</v>
      </c>
      <c r="BE305" s="174">
        <f t="shared" si="109"/>
        <v>0</v>
      </c>
      <c r="BF305" s="174">
        <f t="shared" si="110"/>
        <v>0</v>
      </c>
      <c r="BG305" s="174">
        <f t="shared" si="111"/>
        <v>0</v>
      </c>
      <c r="BH305" s="174">
        <f t="shared" si="112"/>
        <v>0</v>
      </c>
      <c r="BI305" s="174">
        <f t="shared" si="113"/>
        <v>0</v>
      </c>
      <c r="BJ305" s="14" t="s">
        <v>150</v>
      </c>
      <c r="BK305" s="175">
        <f t="shared" si="114"/>
        <v>0</v>
      </c>
      <c r="BL305" s="14" t="s">
        <v>200</v>
      </c>
      <c r="BM305" s="173" t="s">
        <v>848</v>
      </c>
    </row>
    <row r="306" spans="1:65" s="2" customFormat="1" ht="24.2" customHeight="1">
      <c r="A306" s="29"/>
      <c r="B306" s="127"/>
      <c r="C306" s="162" t="s">
        <v>849</v>
      </c>
      <c r="D306" s="162" t="s">
        <v>175</v>
      </c>
      <c r="E306" s="163" t="s">
        <v>850</v>
      </c>
      <c r="F306" s="164" t="s">
        <v>851</v>
      </c>
      <c r="G306" s="165" t="s">
        <v>239</v>
      </c>
      <c r="H306" s="166">
        <v>142</v>
      </c>
      <c r="I306" s="167"/>
      <c r="J306" s="166">
        <f t="shared" si="105"/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si="106"/>
        <v>0</v>
      </c>
      <c r="Q306" s="171">
        <v>0</v>
      </c>
      <c r="R306" s="171">
        <f t="shared" si="107"/>
        <v>0</v>
      </c>
      <c r="S306" s="171">
        <v>0</v>
      </c>
      <c r="T306" s="172">
        <f t="shared" si="10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si="109"/>
        <v>0</v>
      </c>
      <c r="BF306" s="174">
        <f t="shared" si="110"/>
        <v>0</v>
      </c>
      <c r="BG306" s="174">
        <f t="shared" si="111"/>
        <v>0</v>
      </c>
      <c r="BH306" s="174">
        <f t="shared" si="112"/>
        <v>0</v>
      </c>
      <c r="BI306" s="174">
        <f t="shared" si="113"/>
        <v>0</v>
      </c>
      <c r="BJ306" s="14" t="s">
        <v>150</v>
      </c>
      <c r="BK306" s="175">
        <f t="shared" si="114"/>
        <v>0</v>
      </c>
      <c r="BL306" s="14" t="s">
        <v>200</v>
      </c>
      <c r="BM306" s="173" t="s">
        <v>852</v>
      </c>
    </row>
    <row r="307" spans="1:65" s="2" customFormat="1" ht="33" customHeight="1">
      <c r="A307" s="29"/>
      <c r="B307" s="127"/>
      <c r="C307" s="162" t="s">
        <v>614</v>
      </c>
      <c r="D307" s="162" t="s">
        <v>175</v>
      </c>
      <c r="E307" s="163" t="s">
        <v>853</v>
      </c>
      <c r="F307" s="164" t="s">
        <v>854</v>
      </c>
      <c r="G307" s="165" t="s">
        <v>244</v>
      </c>
      <c r="H307" s="166">
        <v>8</v>
      </c>
      <c r="I307" s="167"/>
      <c r="J307" s="166">
        <f t="shared" si="10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106"/>
        <v>0</v>
      </c>
      <c r="Q307" s="171">
        <v>2.0000000000000002E-5</v>
      </c>
      <c r="R307" s="171">
        <f t="shared" si="107"/>
        <v>1.6000000000000001E-4</v>
      </c>
      <c r="S307" s="171">
        <v>0</v>
      </c>
      <c r="T307" s="172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200</v>
      </c>
      <c r="AT307" s="173" t="s">
        <v>175</v>
      </c>
      <c r="AU307" s="173" t="s">
        <v>150</v>
      </c>
      <c r="AY307" s="14" t="s">
        <v>172</v>
      </c>
      <c r="BE307" s="174">
        <f t="shared" si="109"/>
        <v>0</v>
      </c>
      <c r="BF307" s="174">
        <f t="shared" si="110"/>
        <v>0</v>
      </c>
      <c r="BG307" s="174">
        <f t="shared" si="111"/>
        <v>0</v>
      </c>
      <c r="BH307" s="174">
        <f t="shared" si="112"/>
        <v>0</v>
      </c>
      <c r="BI307" s="174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3" t="s">
        <v>855</v>
      </c>
    </row>
    <row r="308" spans="1:65" s="2" customFormat="1" ht="21.75" customHeight="1">
      <c r="A308" s="29"/>
      <c r="B308" s="127"/>
      <c r="C308" s="181" t="s">
        <v>856</v>
      </c>
      <c r="D308" s="181" t="s">
        <v>406</v>
      </c>
      <c r="E308" s="182" t="s">
        <v>857</v>
      </c>
      <c r="F308" s="183" t="s">
        <v>858</v>
      </c>
      <c r="G308" s="184" t="s">
        <v>244</v>
      </c>
      <c r="H308" s="185">
        <v>8</v>
      </c>
      <c r="I308" s="186"/>
      <c r="J308" s="185">
        <f t="shared" si="10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106"/>
        <v>0</v>
      </c>
      <c r="Q308" s="171">
        <v>8.0000000000000007E-5</v>
      </c>
      <c r="R308" s="171">
        <f t="shared" si="107"/>
        <v>6.4000000000000005E-4</v>
      </c>
      <c r="S308" s="171">
        <v>0</v>
      </c>
      <c r="T308" s="172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225</v>
      </c>
      <c r="AT308" s="173" t="s">
        <v>406</v>
      </c>
      <c r="AU308" s="173" t="s">
        <v>150</v>
      </c>
      <c r="AY308" s="14" t="s">
        <v>172</v>
      </c>
      <c r="BE308" s="174">
        <f t="shared" si="109"/>
        <v>0</v>
      </c>
      <c r="BF308" s="174">
        <f t="shared" si="110"/>
        <v>0</v>
      </c>
      <c r="BG308" s="174">
        <f t="shared" si="111"/>
        <v>0</v>
      </c>
      <c r="BH308" s="174">
        <f t="shared" si="112"/>
        <v>0</v>
      </c>
      <c r="BI308" s="174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3" t="s">
        <v>859</v>
      </c>
    </row>
    <row r="309" spans="1:65" s="2" customFormat="1" ht="33" customHeight="1">
      <c r="A309" s="29"/>
      <c r="B309" s="127"/>
      <c r="C309" s="162" t="s">
        <v>618</v>
      </c>
      <c r="D309" s="162" t="s">
        <v>175</v>
      </c>
      <c r="E309" s="163" t="s">
        <v>860</v>
      </c>
      <c r="F309" s="164" t="s">
        <v>861</v>
      </c>
      <c r="G309" s="165" t="s">
        <v>244</v>
      </c>
      <c r="H309" s="166">
        <v>142</v>
      </c>
      <c r="I309" s="167"/>
      <c r="J309" s="166">
        <f t="shared" si="10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106"/>
        <v>0</v>
      </c>
      <c r="Q309" s="171">
        <v>1.7000000000000001E-4</v>
      </c>
      <c r="R309" s="171">
        <f t="shared" si="107"/>
        <v>2.4140000000000002E-2</v>
      </c>
      <c r="S309" s="171">
        <v>0</v>
      </c>
      <c r="T309" s="172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109"/>
        <v>0</v>
      </c>
      <c r="BF309" s="174">
        <f t="shared" si="110"/>
        <v>0</v>
      </c>
      <c r="BG309" s="174">
        <f t="shared" si="111"/>
        <v>0</v>
      </c>
      <c r="BH309" s="174">
        <f t="shared" si="112"/>
        <v>0</v>
      </c>
      <c r="BI309" s="174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3" t="s">
        <v>862</v>
      </c>
    </row>
    <row r="310" spans="1:65" s="2" customFormat="1" ht="24.2" customHeight="1">
      <c r="A310" s="29"/>
      <c r="B310" s="127"/>
      <c r="C310" s="181" t="s">
        <v>863</v>
      </c>
      <c r="D310" s="181" t="s">
        <v>406</v>
      </c>
      <c r="E310" s="182" t="s">
        <v>864</v>
      </c>
      <c r="F310" s="183" t="s">
        <v>865</v>
      </c>
      <c r="G310" s="184" t="s">
        <v>244</v>
      </c>
      <c r="H310" s="185">
        <v>142</v>
      </c>
      <c r="I310" s="186"/>
      <c r="J310" s="185">
        <f t="shared" si="10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106"/>
        <v>0</v>
      </c>
      <c r="Q310" s="171">
        <v>6.8000000000000005E-4</v>
      </c>
      <c r="R310" s="171">
        <f t="shared" si="107"/>
        <v>9.6560000000000007E-2</v>
      </c>
      <c r="S310" s="171">
        <v>0</v>
      </c>
      <c r="T310" s="172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225</v>
      </c>
      <c r="AT310" s="173" t="s">
        <v>406</v>
      </c>
      <c r="AU310" s="173" t="s">
        <v>150</v>
      </c>
      <c r="AY310" s="14" t="s">
        <v>172</v>
      </c>
      <c r="BE310" s="174">
        <f t="shared" si="109"/>
        <v>0</v>
      </c>
      <c r="BF310" s="174">
        <f t="shared" si="110"/>
        <v>0</v>
      </c>
      <c r="BG310" s="174">
        <f t="shared" si="111"/>
        <v>0</v>
      </c>
      <c r="BH310" s="174">
        <f t="shared" si="112"/>
        <v>0</v>
      </c>
      <c r="BI310" s="174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3" t="s">
        <v>866</v>
      </c>
    </row>
    <row r="311" spans="1:65" s="2" customFormat="1" ht="24.2" customHeight="1">
      <c r="A311" s="29"/>
      <c r="B311" s="127"/>
      <c r="C311" s="162" t="s">
        <v>621</v>
      </c>
      <c r="D311" s="162" t="s">
        <v>175</v>
      </c>
      <c r="E311" s="163" t="s">
        <v>867</v>
      </c>
      <c r="F311" s="164" t="s">
        <v>868</v>
      </c>
      <c r="G311" s="165" t="s">
        <v>239</v>
      </c>
      <c r="H311" s="166">
        <v>21</v>
      </c>
      <c r="I311" s="167"/>
      <c r="J311" s="166">
        <f t="shared" si="10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106"/>
        <v>0</v>
      </c>
      <c r="Q311" s="171">
        <v>1.6199999999999999E-3</v>
      </c>
      <c r="R311" s="171">
        <f t="shared" si="107"/>
        <v>3.4019999999999995E-2</v>
      </c>
      <c r="S311" s="171">
        <v>0</v>
      </c>
      <c r="T311" s="172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200</v>
      </c>
      <c r="AT311" s="173" t="s">
        <v>175</v>
      </c>
      <c r="AU311" s="173" t="s">
        <v>150</v>
      </c>
      <c r="AY311" s="14" t="s">
        <v>172</v>
      </c>
      <c r="BE311" s="174">
        <f t="shared" si="109"/>
        <v>0</v>
      </c>
      <c r="BF311" s="174">
        <f t="shared" si="110"/>
        <v>0</v>
      </c>
      <c r="BG311" s="174">
        <f t="shared" si="111"/>
        <v>0</v>
      </c>
      <c r="BH311" s="174">
        <f t="shared" si="112"/>
        <v>0</v>
      </c>
      <c r="BI311" s="174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3" t="s">
        <v>869</v>
      </c>
    </row>
    <row r="312" spans="1:65" s="2" customFormat="1" ht="24.2" customHeight="1">
      <c r="A312" s="29"/>
      <c r="B312" s="127"/>
      <c r="C312" s="162" t="s">
        <v>870</v>
      </c>
      <c r="D312" s="162" t="s">
        <v>175</v>
      </c>
      <c r="E312" s="163" t="s">
        <v>871</v>
      </c>
      <c r="F312" s="164" t="s">
        <v>872</v>
      </c>
      <c r="G312" s="165" t="s">
        <v>239</v>
      </c>
      <c r="H312" s="166">
        <v>22</v>
      </c>
      <c r="I312" s="167"/>
      <c r="J312" s="166">
        <f t="shared" si="105"/>
        <v>0</v>
      </c>
      <c r="K312" s="168"/>
      <c r="L312" s="30"/>
      <c r="M312" s="169" t="s">
        <v>1</v>
      </c>
      <c r="N312" s="170" t="s">
        <v>38</v>
      </c>
      <c r="O312" s="58"/>
      <c r="P312" s="171">
        <f t="shared" si="106"/>
        <v>0</v>
      </c>
      <c r="Q312" s="171">
        <v>2.5999999999999998E-4</v>
      </c>
      <c r="R312" s="171">
        <f t="shared" si="107"/>
        <v>5.7199999999999994E-3</v>
      </c>
      <c r="S312" s="171">
        <v>0</v>
      </c>
      <c r="T312" s="172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200</v>
      </c>
      <c r="AT312" s="173" t="s">
        <v>175</v>
      </c>
      <c r="AU312" s="173" t="s">
        <v>150</v>
      </c>
      <c r="AY312" s="14" t="s">
        <v>172</v>
      </c>
      <c r="BE312" s="174">
        <f t="shared" si="109"/>
        <v>0</v>
      </c>
      <c r="BF312" s="174">
        <f t="shared" si="110"/>
        <v>0</v>
      </c>
      <c r="BG312" s="174">
        <f t="shared" si="111"/>
        <v>0</v>
      </c>
      <c r="BH312" s="174">
        <f t="shared" si="112"/>
        <v>0</v>
      </c>
      <c r="BI312" s="174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3" t="s">
        <v>873</v>
      </c>
    </row>
    <row r="313" spans="1:65" s="2" customFormat="1" ht="33" customHeight="1">
      <c r="A313" s="29"/>
      <c r="B313" s="127"/>
      <c r="C313" s="162" t="s">
        <v>625</v>
      </c>
      <c r="D313" s="162" t="s">
        <v>175</v>
      </c>
      <c r="E313" s="163" t="s">
        <v>874</v>
      </c>
      <c r="F313" s="164" t="s">
        <v>875</v>
      </c>
      <c r="G313" s="165" t="s">
        <v>244</v>
      </c>
      <c r="H313" s="166">
        <v>16</v>
      </c>
      <c r="I313" s="167"/>
      <c r="J313" s="166">
        <f t="shared" si="105"/>
        <v>0</v>
      </c>
      <c r="K313" s="168"/>
      <c r="L313" s="30"/>
      <c r="M313" s="169" t="s">
        <v>1</v>
      </c>
      <c r="N313" s="170" t="s">
        <v>38</v>
      </c>
      <c r="O313" s="58"/>
      <c r="P313" s="171">
        <f t="shared" si="106"/>
        <v>0</v>
      </c>
      <c r="Q313" s="171">
        <v>9.0000000000000006E-5</v>
      </c>
      <c r="R313" s="171">
        <f t="shared" si="107"/>
        <v>1.4400000000000001E-3</v>
      </c>
      <c r="S313" s="171">
        <v>0</v>
      </c>
      <c r="T313" s="172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200</v>
      </c>
      <c r="AT313" s="173" t="s">
        <v>175</v>
      </c>
      <c r="AU313" s="173" t="s">
        <v>150</v>
      </c>
      <c r="AY313" s="14" t="s">
        <v>172</v>
      </c>
      <c r="BE313" s="174">
        <f t="shared" si="109"/>
        <v>0</v>
      </c>
      <c r="BF313" s="174">
        <f t="shared" si="110"/>
        <v>0</v>
      </c>
      <c r="BG313" s="174">
        <f t="shared" si="111"/>
        <v>0</v>
      </c>
      <c r="BH313" s="174">
        <f t="shared" si="112"/>
        <v>0</v>
      </c>
      <c r="BI313" s="174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3" t="s">
        <v>876</v>
      </c>
    </row>
    <row r="314" spans="1:65" s="2" customFormat="1" ht="24.2" customHeight="1">
      <c r="A314" s="29"/>
      <c r="B314" s="127"/>
      <c r="C314" s="181" t="s">
        <v>877</v>
      </c>
      <c r="D314" s="181" t="s">
        <v>406</v>
      </c>
      <c r="E314" s="182" t="s">
        <v>878</v>
      </c>
      <c r="F314" s="183" t="s">
        <v>879</v>
      </c>
      <c r="G314" s="184" t="s">
        <v>244</v>
      </c>
      <c r="H314" s="185">
        <v>8</v>
      </c>
      <c r="I314" s="186"/>
      <c r="J314" s="185">
        <f t="shared" si="105"/>
        <v>0</v>
      </c>
      <c r="K314" s="187"/>
      <c r="L314" s="188"/>
      <c r="M314" s="189" t="s">
        <v>1</v>
      </c>
      <c r="N314" s="190" t="s">
        <v>38</v>
      </c>
      <c r="O314" s="58"/>
      <c r="P314" s="171">
        <f t="shared" si="106"/>
        <v>0</v>
      </c>
      <c r="Q314" s="171">
        <v>3.5E-4</v>
      </c>
      <c r="R314" s="171">
        <f t="shared" si="107"/>
        <v>2.8E-3</v>
      </c>
      <c r="S314" s="171">
        <v>0</v>
      </c>
      <c r="T314" s="172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225</v>
      </c>
      <c r="AT314" s="173" t="s">
        <v>406</v>
      </c>
      <c r="AU314" s="173" t="s">
        <v>150</v>
      </c>
      <c r="AY314" s="14" t="s">
        <v>172</v>
      </c>
      <c r="BE314" s="174">
        <f t="shared" si="109"/>
        <v>0</v>
      </c>
      <c r="BF314" s="174">
        <f t="shared" si="110"/>
        <v>0</v>
      </c>
      <c r="BG314" s="174">
        <f t="shared" si="111"/>
        <v>0</v>
      </c>
      <c r="BH314" s="174">
        <f t="shared" si="112"/>
        <v>0</v>
      </c>
      <c r="BI314" s="174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3" t="s">
        <v>880</v>
      </c>
    </row>
    <row r="315" spans="1:65" s="2" customFormat="1" ht="24.2" customHeight="1">
      <c r="A315" s="29"/>
      <c r="B315" s="127"/>
      <c r="C315" s="181" t="s">
        <v>628</v>
      </c>
      <c r="D315" s="181" t="s">
        <v>406</v>
      </c>
      <c r="E315" s="182" t="s">
        <v>881</v>
      </c>
      <c r="F315" s="183" t="s">
        <v>882</v>
      </c>
      <c r="G315" s="184" t="s">
        <v>244</v>
      </c>
      <c r="H315" s="185">
        <v>8</v>
      </c>
      <c r="I315" s="186"/>
      <c r="J315" s="185">
        <f t="shared" si="10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106"/>
        <v>0</v>
      </c>
      <c r="Q315" s="171">
        <v>6.8999999999999997E-4</v>
      </c>
      <c r="R315" s="171">
        <f t="shared" si="107"/>
        <v>5.5199999999999997E-3</v>
      </c>
      <c r="S315" s="171">
        <v>0</v>
      </c>
      <c r="T315" s="172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225</v>
      </c>
      <c r="AT315" s="173" t="s">
        <v>406</v>
      </c>
      <c r="AU315" s="173" t="s">
        <v>150</v>
      </c>
      <c r="AY315" s="14" t="s">
        <v>172</v>
      </c>
      <c r="BE315" s="174">
        <f t="shared" si="109"/>
        <v>0</v>
      </c>
      <c r="BF315" s="174">
        <f t="shared" si="110"/>
        <v>0</v>
      </c>
      <c r="BG315" s="174">
        <f t="shared" si="111"/>
        <v>0</v>
      </c>
      <c r="BH315" s="174">
        <f t="shared" si="112"/>
        <v>0</v>
      </c>
      <c r="BI315" s="174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3" t="s">
        <v>883</v>
      </c>
    </row>
    <row r="316" spans="1:65" s="2" customFormat="1" ht="33" customHeight="1">
      <c r="A316" s="29"/>
      <c r="B316" s="127"/>
      <c r="C316" s="162" t="s">
        <v>884</v>
      </c>
      <c r="D316" s="162" t="s">
        <v>175</v>
      </c>
      <c r="E316" s="163" t="s">
        <v>885</v>
      </c>
      <c r="F316" s="164" t="s">
        <v>886</v>
      </c>
      <c r="G316" s="165" t="s">
        <v>244</v>
      </c>
      <c r="H316" s="166">
        <v>5</v>
      </c>
      <c r="I316" s="167"/>
      <c r="J316" s="166">
        <f t="shared" si="10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106"/>
        <v>0</v>
      </c>
      <c r="Q316" s="171">
        <v>9.0000000000000006E-5</v>
      </c>
      <c r="R316" s="171">
        <f t="shared" si="107"/>
        <v>4.5000000000000004E-4</v>
      </c>
      <c r="S316" s="171">
        <v>0</v>
      </c>
      <c r="T316" s="172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109"/>
        <v>0</v>
      </c>
      <c r="BF316" s="174">
        <f t="shared" si="110"/>
        <v>0</v>
      </c>
      <c r="BG316" s="174">
        <f t="shared" si="111"/>
        <v>0</v>
      </c>
      <c r="BH316" s="174">
        <f t="shared" si="112"/>
        <v>0</v>
      </c>
      <c r="BI316" s="174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3" t="s">
        <v>887</v>
      </c>
    </row>
    <row r="317" spans="1:65" s="2" customFormat="1" ht="24.2" customHeight="1">
      <c r="A317" s="29"/>
      <c r="B317" s="127"/>
      <c r="C317" s="181" t="s">
        <v>632</v>
      </c>
      <c r="D317" s="181" t="s">
        <v>406</v>
      </c>
      <c r="E317" s="182" t="s">
        <v>888</v>
      </c>
      <c r="F317" s="183" t="s">
        <v>889</v>
      </c>
      <c r="G317" s="184" t="s">
        <v>244</v>
      </c>
      <c r="H317" s="185">
        <v>5</v>
      </c>
      <c r="I317" s="186"/>
      <c r="J317" s="185">
        <f t="shared" si="10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106"/>
        <v>0</v>
      </c>
      <c r="Q317" s="171">
        <v>4.2999999999999999E-4</v>
      </c>
      <c r="R317" s="171">
        <f t="shared" si="107"/>
        <v>2.15E-3</v>
      </c>
      <c r="S317" s="171">
        <v>0</v>
      </c>
      <c r="T317" s="172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225</v>
      </c>
      <c r="AT317" s="173" t="s">
        <v>406</v>
      </c>
      <c r="AU317" s="173" t="s">
        <v>150</v>
      </c>
      <c r="AY317" s="14" t="s">
        <v>172</v>
      </c>
      <c r="BE317" s="174">
        <f t="shared" si="109"/>
        <v>0</v>
      </c>
      <c r="BF317" s="174">
        <f t="shared" si="110"/>
        <v>0</v>
      </c>
      <c r="BG317" s="174">
        <f t="shared" si="111"/>
        <v>0</v>
      </c>
      <c r="BH317" s="174">
        <f t="shared" si="112"/>
        <v>0</v>
      </c>
      <c r="BI317" s="174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3" t="s">
        <v>890</v>
      </c>
    </row>
    <row r="318" spans="1:65" s="2" customFormat="1" ht="33" customHeight="1">
      <c r="A318" s="29"/>
      <c r="B318" s="127"/>
      <c r="C318" s="162" t="s">
        <v>891</v>
      </c>
      <c r="D318" s="162" t="s">
        <v>175</v>
      </c>
      <c r="E318" s="163" t="s">
        <v>892</v>
      </c>
      <c r="F318" s="164" t="s">
        <v>893</v>
      </c>
      <c r="G318" s="165" t="s">
        <v>244</v>
      </c>
      <c r="H318" s="166">
        <v>30</v>
      </c>
      <c r="I318" s="167"/>
      <c r="J318" s="166">
        <f t="shared" si="10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106"/>
        <v>0</v>
      </c>
      <c r="Q318" s="171">
        <v>0</v>
      </c>
      <c r="R318" s="171">
        <f t="shared" si="107"/>
        <v>0</v>
      </c>
      <c r="S318" s="171">
        <v>0</v>
      </c>
      <c r="T318" s="172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200</v>
      </c>
      <c r="AT318" s="173" t="s">
        <v>175</v>
      </c>
      <c r="AU318" s="173" t="s">
        <v>150</v>
      </c>
      <c r="AY318" s="14" t="s">
        <v>172</v>
      </c>
      <c r="BE318" s="174">
        <f t="shared" si="109"/>
        <v>0</v>
      </c>
      <c r="BF318" s="174">
        <f t="shared" si="110"/>
        <v>0</v>
      </c>
      <c r="BG318" s="174">
        <f t="shared" si="111"/>
        <v>0</v>
      </c>
      <c r="BH318" s="174">
        <f t="shared" si="112"/>
        <v>0</v>
      </c>
      <c r="BI318" s="174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3" t="s">
        <v>894</v>
      </c>
    </row>
    <row r="319" spans="1:65" s="2" customFormat="1" ht="24.2" customHeight="1">
      <c r="A319" s="29"/>
      <c r="B319" s="127"/>
      <c r="C319" s="181" t="s">
        <v>642</v>
      </c>
      <c r="D319" s="181" t="s">
        <v>406</v>
      </c>
      <c r="E319" s="182" t="s">
        <v>895</v>
      </c>
      <c r="F319" s="183" t="s">
        <v>896</v>
      </c>
      <c r="G319" s="184" t="s">
        <v>244</v>
      </c>
      <c r="H319" s="185">
        <v>30</v>
      </c>
      <c r="I319" s="186"/>
      <c r="J319" s="185">
        <f t="shared" si="10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106"/>
        <v>0</v>
      </c>
      <c r="Q319" s="171">
        <v>2.7999999999999998E-4</v>
      </c>
      <c r="R319" s="171">
        <f t="shared" si="107"/>
        <v>8.3999999999999995E-3</v>
      </c>
      <c r="S319" s="171">
        <v>0</v>
      </c>
      <c r="T319" s="172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225</v>
      </c>
      <c r="AT319" s="173" t="s">
        <v>406</v>
      </c>
      <c r="AU319" s="173" t="s">
        <v>150</v>
      </c>
      <c r="AY319" s="14" t="s">
        <v>172</v>
      </c>
      <c r="BE319" s="174">
        <f t="shared" si="109"/>
        <v>0</v>
      </c>
      <c r="BF319" s="174">
        <f t="shared" si="110"/>
        <v>0</v>
      </c>
      <c r="BG319" s="174">
        <f t="shared" si="111"/>
        <v>0</v>
      </c>
      <c r="BH319" s="174">
        <f t="shared" si="112"/>
        <v>0</v>
      </c>
      <c r="BI319" s="174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3" t="s">
        <v>897</v>
      </c>
    </row>
    <row r="320" spans="1:65" s="2" customFormat="1" ht="24.2" customHeight="1">
      <c r="A320" s="29"/>
      <c r="B320" s="127"/>
      <c r="C320" s="162" t="s">
        <v>898</v>
      </c>
      <c r="D320" s="162" t="s">
        <v>175</v>
      </c>
      <c r="E320" s="163" t="s">
        <v>899</v>
      </c>
      <c r="F320" s="164" t="s">
        <v>900</v>
      </c>
      <c r="G320" s="165" t="s">
        <v>239</v>
      </c>
      <c r="H320" s="166">
        <v>89.9</v>
      </c>
      <c r="I320" s="167"/>
      <c r="J320" s="166">
        <f t="shared" si="10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106"/>
        <v>0</v>
      </c>
      <c r="Q320" s="171">
        <v>0</v>
      </c>
      <c r="R320" s="171">
        <f t="shared" si="107"/>
        <v>0</v>
      </c>
      <c r="S320" s="171">
        <v>0</v>
      </c>
      <c r="T320" s="172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200</v>
      </c>
      <c r="AT320" s="173" t="s">
        <v>175</v>
      </c>
      <c r="AU320" s="173" t="s">
        <v>150</v>
      </c>
      <c r="AY320" s="14" t="s">
        <v>172</v>
      </c>
      <c r="BE320" s="174">
        <f t="shared" si="109"/>
        <v>0</v>
      </c>
      <c r="BF320" s="174">
        <f t="shared" si="110"/>
        <v>0</v>
      </c>
      <c r="BG320" s="174">
        <f t="shared" si="111"/>
        <v>0</v>
      </c>
      <c r="BH320" s="174">
        <f t="shared" si="112"/>
        <v>0</v>
      </c>
      <c r="BI320" s="174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3" t="s">
        <v>901</v>
      </c>
    </row>
    <row r="321" spans="1:65" s="2" customFormat="1" ht="24.2" customHeight="1">
      <c r="A321" s="29"/>
      <c r="B321" s="127"/>
      <c r="C321" s="162" t="s">
        <v>646</v>
      </c>
      <c r="D321" s="162" t="s">
        <v>175</v>
      </c>
      <c r="E321" s="163" t="s">
        <v>902</v>
      </c>
      <c r="F321" s="164" t="s">
        <v>903</v>
      </c>
      <c r="G321" s="165" t="s">
        <v>239</v>
      </c>
      <c r="H321" s="166">
        <v>57.7</v>
      </c>
      <c r="I321" s="167"/>
      <c r="J321" s="166">
        <f t="shared" si="10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106"/>
        <v>0</v>
      </c>
      <c r="Q321" s="171">
        <v>0</v>
      </c>
      <c r="R321" s="171">
        <f t="shared" si="107"/>
        <v>0</v>
      </c>
      <c r="S321" s="171">
        <v>0</v>
      </c>
      <c r="T321" s="172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109"/>
        <v>0</v>
      </c>
      <c r="BF321" s="174">
        <f t="shared" si="110"/>
        <v>0</v>
      </c>
      <c r="BG321" s="174">
        <f t="shared" si="111"/>
        <v>0</v>
      </c>
      <c r="BH321" s="174">
        <f t="shared" si="112"/>
        <v>0</v>
      </c>
      <c r="BI321" s="174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3" t="s">
        <v>904</v>
      </c>
    </row>
    <row r="322" spans="1:65" s="2" customFormat="1" ht="24.2" customHeight="1">
      <c r="A322" s="29"/>
      <c r="B322" s="127"/>
      <c r="C322" s="162" t="s">
        <v>905</v>
      </c>
      <c r="D322" s="162" t="s">
        <v>175</v>
      </c>
      <c r="E322" s="163" t="s">
        <v>906</v>
      </c>
      <c r="F322" s="164" t="s">
        <v>907</v>
      </c>
      <c r="G322" s="165" t="s">
        <v>725</v>
      </c>
      <c r="H322" s="167"/>
      <c r="I322" s="167"/>
      <c r="J322" s="166">
        <f t="shared" si="10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106"/>
        <v>0</v>
      </c>
      <c r="Q322" s="171">
        <v>0</v>
      </c>
      <c r="R322" s="171">
        <f t="shared" si="107"/>
        <v>0</v>
      </c>
      <c r="S322" s="171">
        <v>0</v>
      </c>
      <c r="T322" s="172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200</v>
      </c>
      <c r="AT322" s="173" t="s">
        <v>175</v>
      </c>
      <c r="AU322" s="173" t="s">
        <v>150</v>
      </c>
      <c r="AY322" s="14" t="s">
        <v>172</v>
      </c>
      <c r="BE322" s="174">
        <f t="shared" si="109"/>
        <v>0</v>
      </c>
      <c r="BF322" s="174">
        <f t="shared" si="110"/>
        <v>0</v>
      </c>
      <c r="BG322" s="174">
        <f t="shared" si="111"/>
        <v>0</v>
      </c>
      <c r="BH322" s="174">
        <f t="shared" si="112"/>
        <v>0</v>
      </c>
      <c r="BI322" s="174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3" t="s">
        <v>908</v>
      </c>
    </row>
    <row r="323" spans="1:65" s="12" customFormat="1" ht="22.9" customHeight="1">
      <c r="B323" s="149"/>
      <c r="D323" s="150" t="s">
        <v>71</v>
      </c>
      <c r="E323" s="160" t="s">
        <v>353</v>
      </c>
      <c r="F323" s="160" t="s">
        <v>909</v>
      </c>
      <c r="I323" s="152"/>
      <c r="J323" s="161">
        <f>BK323</f>
        <v>0</v>
      </c>
      <c r="L323" s="149"/>
      <c r="M323" s="154"/>
      <c r="N323" s="155"/>
      <c r="O323" s="155"/>
      <c r="P323" s="156">
        <f>SUM(P324:P372)</f>
        <v>0</v>
      </c>
      <c r="Q323" s="155"/>
      <c r="R323" s="156">
        <f>SUM(R324:R372)</f>
        <v>0</v>
      </c>
      <c r="S323" s="155"/>
      <c r="T323" s="157">
        <f>SUM(T324:T372)</f>
        <v>0</v>
      </c>
      <c r="AR323" s="150" t="s">
        <v>150</v>
      </c>
      <c r="AT323" s="158" t="s">
        <v>71</v>
      </c>
      <c r="AU323" s="158" t="s">
        <v>80</v>
      </c>
      <c r="AY323" s="150" t="s">
        <v>172</v>
      </c>
      <c r="BK323" s="159">
        <f>SUM(BK324:BK372)</f>
        <v>0</v>
      </c>
    </row>
    <row r="324" spans="1:65" s="2" customFormat="1" ht="16.5" customHeight="1">
      <c r="A324" s="29"/>
      <c r="B324" s="127"/>
      <c r="C324" s="162" t="s">
        <v>654</v>
      </c>
      <c r="D324" s="162" t="s">
        <v>175</v>
      </c>
      <c r="E324" s="163" t="s">
        <v>910</v>
      </c>
      <c r="F324" s="164" t="s">
        <v>911</v>
      </c>
      <c r="G324" s="165" t="s">
        <v>178</v>
      </c>
      <c r="H324" s="166">
        <v>159.95500000000001</v>
      </c>
      <c r="I324" s="167"/>
      <c r="J324" s="166">
        <f t="shared" ref="J324:J355" si="115">ROUND(I324*H324,3)</f>
        <v>0</v>
      </c>
      <c r="K324" s="168"/>
      <c r="L324" s="30"/>
      <c r="M324" s="169" t="s">
        <v>1</v>
      </c>
      <c r="N324" s="170" t="s">
        <v>38</v>
      </c>
      <c r="O324" s="58"/>
      <c r="P324" s="171">
        <f t="shared" ref="P324:P355" si="116">O324*H324</f>
        <v>0</v>
      </c>
      <c r="Q324" s="171">
        <v>0</v>
      </c>
      <c r="R324" s="171">
        <f t="shared" ref="R324:R355" si="117">Q324*H324</f>
        <v>0</v>
      </c>
      <c r="S324" s="171">
        <v>0</v>
      </c>
      <c r="T324" s="172">
        <f t="shared" ref="T324:T355" si="118"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200</v>
      </c>
      <c r="AT324" s="173" t="s">
        <v>175</v>
      </c>
      <c r="AU324" s="173" t="s">
        <v>150</v>
      </c>
      <c r="AY324" s="14" t="s">
        <v>172</v>
      </c>
      <c r="BE324" s="174">
        <f t="shared" ref="BE324:BE355" si="119">IF(N324="základná",J324,0)</f>
        <v>0</v>
      </c>
      <c r="BF324" s="174">
        <f t="shared" ref="BF324:BF355" si="120">IF(N324="znížená",J324,0)</f>
        <v>0</v>
      </c>
      <c r="BG324" s="174">
        <f t="shared" ref="BG324:BG355" si="121">IF(N324="zákl. prenesená",J324,0)</f>
        <v>0</v>
      </c>
      <c r="BH324" s="174">
        <f t="shared" ref="BH324:BH355" si="122">IF(N324="zníž. prenesená",J324,0)</f>
        <v>0</v>
      </c>
      <c r="BI324" s="174">
        <f t="shared" ref="BI324:BI355" si="123">IF(N324="nulová",J324,0)</f>
        <v>0</v>
      </c>
      <c r="BJ324" s="14" t="s">
        <v>150</v>
      </c>
      <c r="BK324" s="175">
        <f t="shared" ref="BK324:BK355" si="124">ROUND(I324*H324,3)</f>
        <v>0</v>
      </c>
      <c r="BL324" s="14" t="s">
        <v>200</v>
      </c>
      <c r="BM324" s="173" t="s">
        <v>912</v>
      </c>
    </row>
    <row r="325" spans="1:65" s="2" customFormat="1" ht="24.2" customHeight="1">
      <c r="A325" s="29"/>
      <c r="B325" s="127"/>
      <c r="C325" s="181" t="s">
        <v>913</v>
      </c>
      <c r="D325" s="181" t="s">
        <v>406</v>
      </c>
      <c r="E325" s="182" t="s">
        <v>914</v>
      </c>
      <c r="F325" s="183" t="s">
        <v>915</v>
      </c>
      <c r="G325" s="184" t="s">
        <v>178</v>
      </c>
      <c r="H325" s="185">
        <v>159.95500000000001</v>
      </c>
      <c r="I325" s="186"/>
      <c r="J325" s="185">
        <f t="shared" si="115"/>
        <v>0</v>
      </c>
      <c r="K325" s="187"/>
      <c r="L325" s="188"/>
      <c r="M325" s="189" t="s">
        <v>1</v>
      </c>
      <c r="N325" s="190" t="s">
        <v>38</v>
      </c>
      <c r="O325" s="58"/>
      <c r="P325" s="171">
        <f t="shared" si="116"/>
        <v>0</v>
      </c>
      <c r="Q325" s="171">
        <v>0</v>
      </c>
      <c r="R325" s="171">
        <f t="shared" si="117"/>
        <v>0</v>
      </c>
      <c r="S325" s="171">
        <v>0</v>
      </c>
      <c r="T325" s="172">
        <f t="shared" si="11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225</v>
      </c>
      <c r="AT325" s="173" t="s">
        <v>406</v>
      </c>
      <c r="AU325" s="173" t="s">
        <v>150</v>
      </c>
      <c r="AY325" s="14" t="s">
        <v>172</v>
      </c>
      <c r="BE325" s="174">
        <f t="shared" si="119"/>
        <v>0</v>
      </c>
      <c r="BF325" s="174">
        <f t="shared" si="120"/>
        <v>0</v>
      </c>
      <c r="BG325" s="174">
        <f t="shared" si="121"/>
        <v>0</v>
      </c>
      <c r="BH325" s="174">
        <f t="shared" si="122"/>
        <v>0</v>
      </c>
      <c r="BI325" s="174">
        <f t="shared" si="123"/>
        <v>0</v>
      </c>
      <c r="BJ325" s="14" t="s">
        <v>150</v>
      </c>
      <c r="BK325" s="175">
        <f t="shared" si="124"/>
        <v>0</v>
      </c>
      <c r="BL325" s="14" t="s">
        <v>200</v>
      </c>
      <c r="BM325" s="173" t="s">
        <v>916</v>
      </c>
    </row>
    <row r="326" spans="1:65" s="2" customFormat="1" ht="24.2" customHeight="1">
      <c r="A326" s="29"/>
      <c r="B326" s="127"/>
      <c r="C326" s="181" t="s">
        <v>657</v>
      </c>
      <c r="D326" s="181" t="s">
        <v>406</v>
      </c>
      <c r="E326" s="182" t="s">
        <v>917</v>
      </c>
      <c r="F326" s="183" t="s">
        <v>918</v>
      </c>
      <c r="G326" s="184" t="s">
        <v>178</v>
      </c>
      <c r="H326" s="185">
        <v>222.75</v>
      </c>
      <c r="I326" s="186"/>
      <c r="J326" s="185">
        <f t="shared" si="11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116"/>
        <v>0</v>
      </c>
      <c r="Q326" s="171">
        <v>0</v>
      </c>
      <c r="R326" s="171">
        <f t="shared" si="117"/>
        <v>0</v>
      </c>
      <c r="S326" s="171">
        <v>0</v>
      </c>
      <c r="T326" s="172">
        <f t="shared" si="11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225</v>
      </c>
      <c r="AT326" s="173" t="s">
        <v>406</v>
      </c>
      <c r="AU326" s="173" t="s">
        <v>150</v>
      </c>
      <c r="AY326" s="14" t="s">
        <v>172</v>
      </c>
      <c r="BE326" s="174">
        <f t="shared" si="119"/>
        <v>0</v>
      </c>
      <c r="BF326" s="174">
        <f t="shared" si="120"/>
        <v>0</v>
      </c>
      <c r="BG326" s="174">
        <f t="shared" si="121"/>
        <v>0</v>
      </c>
      <c r="BH326" s="174">
        <f t="shared" si="122"/>
        <v>0</v>
      </c>
      <c r="BI326" s="174">
        <f t="shared" si="123"/>
        <v>0</v>
      </c>
      <c r="BJ326" s="14" t="s">
        <v>150</v>
      </c>
      <c r="BK326" s="175">
        <f t="shared" si="124"/>
        <v>0</v>
      </c>
      <c r="BL326" s="14" t="s">
        <v>200</v>
      </c>
      <c r="BM326" s="173" t="s">
        <v>919</v>
      </c>
    </row>
    <row r="327" spans="1:65" s="2" customFormat="1" ht="24.2" customHeight="1">
      <c r="A327" s="29"/>
      <c r="B327" s="127"/>
      <c r="C327" s="162" t="s">
        <v>920</v>
      </c>
      <c r="D327" s="162" t="s">
        <v>175</v>
      </c>
      <c r="E327" s="163" t="s">
        <v>921</v>
      </c>
      <c r="F327" s="164" t="s">
        <v>922</v>
      </c>
      <c r="G327" s="165" t="s">
        <v>244</v>
      </c>
      <c r="H327" s="166">
        <v>24</v>
      </c>
      <c r="I327" s="167"/>
      <c r="J327" s="166">
        <f t="shared" si="11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116"/>
        <v>0</v>
      </c>
      <c r="Q327" s="171">
        <v>0</v>
      </c>
      <c r="R327" s="171">
        <f t="shared" si="117"/>
        <v>0</v>
      </c>
      <c r="S327" s="171">
        <v>0</v>
      </c>
      <c r="T327" s="172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si="119"/>
        <v>0</v>
      </c>
      <c r="BF327" s="174">
        <f t="shared" si="120"/>
        <v>0</v>
      </c>
      <c r="BG327" s="174">
        <f t="shared" si="121"/>
        <v>0</v>
      </c>
      <c r="BH327" s="174">
        <f t="shared" si="122"/>
        <v>0</v>
      </c>
      <c r="BI327" s="174">
        <f t="shared" si="123"/>
        <v>0</v>
      </c>
      <c r="BJ327" s="14" t="s">
        <v>150</v>
      </c>
      <c r="BK327" s="175">
        <f t="shared" si="124"/>
        <v>0</v>
      </c>
      <c r="BL327" s="14" t="s">
        <v>200</v>
      </c>
      <c r="BM327" s="173" t="s">
        <v>923</v>
      </c>
    </row>
    <row r="328" spans="1:65" s="2" customFormat="1" ht="33" customHeight="1">
      <c r="A328" s="29"/>
      <c r="B328" s="127"/>
      <c r="C328" s="181" t="s">
        <v>661</v>
      </c>
      <c r="D328" s="181" t="s">
        <v>406</v>
      </c>
      <c r="E328" s="182" t="s">
        <v>924</v>
      </c>
      <c r="F328" s="183" t="s">
        <v>925</v>
      </c>
      <c r="G328" s="184" t="s">
        <v>244</v>
      </c>
      <c r="H328" s="185">
        <v>24</v>
      </c>
      <c r="I328" s="186"/>
      <c r="J328" s="185">
        <f t="shared" si="11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116"/>
        <v>0</v>
      </c>
      <c r="Q328" s="171">
        <v>0</v>
      </c>
      <c r="R328" s="171">
        <f t="shared" si="117"/>
        <v>0</v>
      </c>
      <c r="S328" s="171">
        <v>0</v>
      </c>
      <c r="T328" s="172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406</v>
      </c>
      <c r="AU328" s="173" t="s">
        <v>150</v>
      </c>
      <c r="AY328" s="14" t="s">
        <v>172</v>
      </c>
      <c r="BE328" s="174">
        <f t="shared" si="119"/>
        <v>0</v>
      </c>
      <c r="BF328" s="174">
        <f t="shared" si="120"/>
        <v>0</v>
      </c>
      <c r="BG328" s="174">
        <f t="shared" si="121"/>
        <v>0</v>
      </c>
      <c r="BH328" s="174">
        <f t="shared" si="122"/>
        <v>0</v>
      </c>
      <c r="BI328" s="174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3" t="s">
        <v>926</v>
      </c>
    </row>
    <row r="329" spans="1:65" s="2" customFormat="1" ht="16.5" customHeight="1">
      <c r="A329" s="29"/>
      <c r="B329" s="127"/>
      <c r="C329" s="162" t="s">
        <v>927</v>
      </c>
      <c r="D329" s="162" t="s">
        <v>175</v>
      </c>
      <c r="E329" s="163" t="s">
        <v>928</v>
      </c>
      <c r="F329" s="164" t="s">
        <v>929</v>
      </c>
      <c r="G329" s="165" t="s">
        <v>244</v>
      </c>
      <c r="H329" s="166">
        <v>4</v>
      </c>
      <c r="I329" s="167"/>
      <c r="J329" s="166">
        <f t="shared" si="115"/>
        <v>0</v>
      </c>
      <c r="K329" s="168"/>
      <c r="L329" s="30"/>
      <c r="M329" s="169" t="s">
        <v>1</v>
      </c>
      <c r="N329" s="170" t="s">
        <v>38</v>
      </c>
      <c r="O329" s="58"/>
      <c r="P329" s="171">
        <f t="shared" si="116"/>
        <v>0</v>
      </c>
      <c r="Q329" s="171">
        <v>0</v>
      </c>
      <c r="R329" s="171">
        <f t="shared" si="117"/>
        <v>0</v>
      </c>
      <c r="S329" s="171">
        <v>0</v>
      </c>
      <c r="T329" s="172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200</v>
      </c>
      <c r="AT329" s="173" t="s">
        <v>175</v>
      </c>
      <c r="AU329" s="173" t="s">
        <v>150</v>
      </c>
      <c r="AY329" s="14" t="s">
        <v>172</v>
      </c>
      <c r="BE329" s="174">
        <f t="shared" si="119"/>
        <v>0</v>
      </c>
      <c r="BF329" s="174">
        <f t="shared" si="120"/>
        <v>0</v>
      </c>
      <c r="BG329" s="174">
        <f t="shared" si="121"/>
        <v>0</v>
      </c>
      <c r="BH329" s="174">
        <f t="shared" si="122"/>
        <v>0</v>
      </c>
      <c r="BI329" s="174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3" t="s">
        <v>930</v>
      </c>
    </row>
    <row r="330" spans="1:65" s="2" customFormat="1" ht="24.2" customHeight="1">
      <c r="A330" s="29"/>
      <c r="B330" s="127"/>
      <c r="C330" s="181" t="s">
        <v>664</v>
      </c>
      <c r="D330" s="181" t="s">
        <v>406</v>
      </c>
      <c r="E330" s="182" t="s">
        <v>931</v>
      </c>
      <c r="F330" s="183" t="s">
        <v>932</v>
      </c>
      <c r="G330" s="184" t="s">
        <v>244</v>
      </c>
      <c r="H330" s="185">
        <v>2</v>
      </c>
      <c r="I330" s="186"/>
      <c r="J330" s="185">
        <f t="shared" si="115"/>
        <v>0</v>
      </c>
      <c r="K330" s="187"/>
      <c r="L330" s="188"/>
      <c r="M330" s="189" t="s">
        <v>1</v>
      </c>
      <c r="N330" s="190" t="s">
        <v>38</v>
      </c>
      <c r="O330" s="58"/>
      <c r="P330" s="171">
        <f t="shared" si="116"/>
        <v>0</v>
      </c>
      <c r="Q330" s="171">
        <v>0</v>
      </c>
      <c r="R330" s="171">
        <f t="shared" si="117"/>
        <v>0</v>
      </c>
      <c r="S330" s="171">
        <v>0</v>
      </c>
      <c r="T330" s="172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225</v>
      </c>
      <c r="AT330" s="173" t="s">
        <v>406</v>
      </c>
      <c r="AU330" s="173" t="s">
        <v>150</v>
      </c>
      <c r="AY330" s="14" t="s">
        <v>172</v>
      </c>
      <c r="BE330" s="174">
        <f t="shared" si="119"/>
        <v>0</v>
      </c>
      <c r="BF330" s="174">
        <f t="shared" si="120"/>
        <v>0</v>
      </c>
      <c r="BG330" s="174">
        <f t="shared" si="121"/>
        <v>0</v>
      </c>
      <c r="BH330" s="174">
        <f t="shared" si="122"/>
        <v>0</v>
      </c>
      <c r="BI330" s="174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3" t="s">
        <v>933</v>
      </c>
    </row>
    <row r="331" spans="1:65" s="2" customFormat="1" ht="24.2" customHeight="1">
      <c r="A331" s="29"/>
      <c r="B331" s="127"/>
      <c r="C331" s="181" t="s">
        <v>934</v>
      </c>
      <c r="D331" s="181" t="s">
        <v>406</v>
      </c>
      <c r="E331" s="182" t="s">
        <v>935</v>
      </c>
      <c r="F331" s="183" t="s">
        <v>936</v>
      </c>
      <c r="G331" s="184" t="s">
        <v>244</v>
      </c>
      <c r="H331" s="185">
        <v>2</v>
      </c>
      <c r="I331" s="186"/>
      <c r="J331" s="185">
        <f t="shared" si="11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116"/>
        <v>0</v>
      </c>
      <c r="Q331" s="171">
        <v>0</v>
      </c>
      <c r="R331" s="171">
        <f t="shared" si="117"/>
        <v>0</v>
      </c>
      <c r="S331" s="171">
        <v>0</v>
      </c>
      <c r="T331" s="172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406</v>
      </c>
      <c r="AU331" s="173" t="s">
        <v>150</v>
      </c>
      <c r="AY331" s="14" t="s">
        <v>172</v>
      </c>
      <c r="BE331" s="174">
        <f t="shared" si="119"/>
        <v>0</v>
      </c>
      <c r="BF331" s="174">
        <f t="shared" si="120"/>
        <v>0</v>
      </c>
      <c r="BG331" s="174">
        <f t="shared" si="121"/>
        <v>0</v>
      </c>
      <c r="BH331" s="174">
        <f t="shared" si="122"/>
        <v>0</v>
      </c>
      <c r="BI331" s="174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3" t="s">
        <v>937</v>
      </c>
    </row>
    <row r="332" spans="1:65" s="2" customFormat="1" ht="24.2" customHeight="1">
      <c r="A332" s="29"/>
      <c r="B332" s="127"/>
      <c r="C332" s="162" t="s">
        <v>668</v>
      </c>
      <c r="D332" s="162" t="s">
        <v>175</v>
      </c>
      <c r="E332" s="163" t="s">
        <v>938</v>
      </c>
      <c r="F332" s="164" t="s">
        <v>939</v>
      </c>
      <c r="G332" s="165" t="s">
        <v>244</v>
      </c>
      <c r="H332" s="166">
        <v>3</v>
      </c>
      <c r="I332" s="167"/>
      <c r="J332" s="166">
        <f t="shared" si="11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116"/>
        <v>0</v>
      </c>
      <c r="Q332" s="171">
        <v>0</v>
      </c>
      <c r="R332" s="171">
        <f t="shared" si="117"/>
        <v>0</v>
      </c>
      <c r="S332" s="171">
        <v>0</v>
      </c>
      <c r="T332" s="172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119"/>
        <v>0</v>
      </c>
      <c r="BF332" s="174">
        <f t="shared" si="120"/>
        <v>0</v>
      </c>
      <c r="BG332" s="174">
        <f t="shared" si="121"/>
        <v>0</v>
      </c>
      <c r="BH332" s="174">
        <f t="shared" si="122"/>
        <v>0</v>
      </c>
      <c r="BI332" s="174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3" t="s">
        <v>940</v>
      </c>
    </row>
    <row r="333" spans="1:65" s="2" customFormat="1" ht="37.9" customHeight="1">
      <c r="A333" s="29"/>
      <c r="B333" s="127"/>
      <c r="C333" s="181" t="s">
        <v>941</v>
      </c>
      <c r="D333" s="181" t="s">
        <v>406</v>
      </c>
      <c r="E333" s="182" t="s">
        <v>942</v>
      </c>
      <c r="F333" s="183" t="s">
        <v>943</v>
      </c>
      <c r="G333" s="184" t="s">
        <v>244</v>
      </c>
      <c r="H333" s="185">
        <v>1</v>
      </c>
      <c r="I333" s="186"/>
      <c r="J333" s="185">
        <f t="shared" si="11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116"/>
        <v>0</v>
      </c>
      <c r="Q333" s="171">
        <v>0</v>
      </c>
      <c r="R333" s="171">
        <f t="shared" si="117"/>
        <v>0</v>
      </c>
      <c r="S333" s="171">
        <v>0</v>
      </c>
      <c r="T333" s="172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406</v>
      </c>
      <c r="AU333" s="173" t="s">
        <v>150</v>
      </c>
      <c r="AY333" s="14" t="s">
        <v>172</v>
      </c>
      <c r="BE333" s="174">
        <f t="shared" si="119"/>
        <v>0</v>
      </c>
      <c r="BF333" s="174">
        <f t="shared" si="120"/>
        <v>0</v>
      </c>
      <c r="BG333" s="174">
        <f t="shared" si="121"/>
        <v>0</v>
      </c>
      <c r="BH333" s="174">
        <f t="shared" si="122"/>
        <v>0</v>
      </c>
      <c r="BI333" s="174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3" t="s">
        <v>944</v>
      </c>
    </row>
    <row r="334" spans="1:65" s="2" customFormat="1" ht="24.2" customHeight="1">
      <c r="A334" s="29"/>
      <c r="B334" s="127"/>
      <c r="C334" s="181" t="s">
        <v>672</v>
      </c>
      <c r="D334" s="181" t="s">
        <v>406</v>
      </c>
      <c r="E334" s="182" t="s">
        <v>945</v>
      </c>
      <c r="F334" s="183" t="s">
        <v>946</v>
      </c>
      <c r="G334" s="184" t="s">
        <v>244</v>
      </c>
      <c r="H334" s="185">
        <v>2</v>
      </c>
      <c r="I334" s="186"/>
      <c r="J334" s="185">
        <f t="shared" si="115"/>
        <v>0</v>
      </c>
      <c r="K334" s="187"/>
      <c r="L334" s="188"/>
      <c r="M334" s="189" t="s">
        <v>1</v>
      </c>
      <c r="N334" s="190" t="s">
        <v>38</v>
      </c>
      <c r="O334" s="58"/>
      <c r="P334" s="171">
        <f t="shared" si="116"/>
        <v>0</v>
      </c>
      <c r="Q334" s="171">
        <v>0</v>
      </c>
      <c r="R334" s="171">
        <f t="shared" si="117"/>
        <v>0</v>
      </c>
      <c r="S334" s="171">
        <v>0</v>
      </c>
      <c r="T334" s="172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225</v>
      </c>
      <c r="AT334" s="173" t="s">
        <v>406</v>
      </c>
      <c r="AU334" s="173" t="s">
        <v>150</v>
      </c>
      <c r="AY334" s="14" t="s">
        <v>172</v>
      </c>
      <c r="BE334" s="174">
        <f t="shared" si="119"/>
        <v>0</v>
      </c>
      <c r="BF334" s="174">
        <f t="shared" si="120"/>
        <v>0</v>
      </c>
      <c r="BG334" s="174">
        <f t="shared" si="121"/>
        <v>0</v>
      </c>
      <c r="BH334" s="174">
        <f t="shared" si="122"/>
        <v>0</v>
      </c>
      <c r="BI334" s="174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3" t="s">
        <v>947</v>
      </c>
    </row>
    <row r="335" spans="1:65" s="2" customFormat="1" ht="16.5" customHeight="1">
      <c r="A335" s="29"/>
      <c r="B335" s="127"/>
      <c r="C335" s="162" t="s">
        <v>948</v>
      </c>
      <c r="D335" s="162" t="s">
        <v>175</v>
      </c>
      <c r="E335" s="163" t="s">
        <v>949</v>
      </c>
      <c r="F335" s="164" t="s">
        <v>950</v>
      </c>
      <c r="G335" s="165" t="s">
        <v>178</v>
      </c>
      <c r="H335" s="166">
        <v>9.2200000000000006</v>
      </c>
      <c r="I335" s="167"/>
      <c r="J335" s="166">
        <f t="shared" si="11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116"/>
        <v>0</v>
      </c>
      <c r="Q335" s="171">
        <v>0</v>
      </c>
      <c r="R335" s="171">
        <f t="shared" si="117"/>
        <v>0</v>
      </c>
      <c r="S335" s="171">
        <v>0</v>
      </c>
      <c r="T335" s="172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119"/>
        <v>0</v>
      </c>
      <c r="BF335" s="174">
        <f t="shared" si="120"/>
        <v>0</v>
      </c>
      <c r="BG335" s="174">
        <f t="shared" si="121"/>
        <v>0</v>
      </c>
      <c r="BH335" s="174">
        <f t="shared" si="122"/>
        <v>0</v>
      </c>
      <c r="BI335" s="174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3" t="s">
        <v>951</v>
      </c>
    </row>
    <row r="336" spans="1:65" s="2" customFormat="1" ht="33" customHeight="1">
      <c r="A336" s="29"/>
      <c r="B336" s="127"/>
      <c r="C336" s="162" t="s">
        <v>674</v>
      </c>
      <c r="D336" s="162" t="s">
        <v>175</v>
      </c>
      <c r="E336" s="163" t="s">
        <v>952</v>
      </c>
      <c r="F336" s="164" t="s">
        <v>953</v>
      </c>
      <c r="G336" s="165" t="s">
        <v>239</v>
      </c>
      <c r="H336" s="166">
        <v>497.52</v>
      </c>
      <c r="I336" s="167"/>
      <c r="J336" s="166">
        <f t="shared" si="115"/>
        <v>0</v>
      </c>
      <c r="K336" s="168"/>
      <c r="L336" s="30"/>
      <c r="M336" s="169" t="s">
        <v>1</v>
      </c>
      <c r="N336" s="170" t="s">
        <v>38</v>
      </c>
      <c r="O336" s="58"/>
      <c r="P336" s="171">
        <f t="shared" si="116"/>
        <v>0</v>
      </c>
      <c r="Q336" s="171">
        <v>0</v>
      </c>
      <c r="R336" s="171">
        <f t="shared" si="117"/>
        <v>0</v>
      </c>
      <c r="S336" s="171">
        <v>0</v>
      </c>
      <c r="T336" s="172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200</v>
      </c>
      <c r="AT336" s="173" t="s">
        <v>175</v>
      </c>
      <c r="AU336" s="173" t="s">
        <v>150</v>
      </c>
      <c r="AY336" s="14" t="s">
        <v>172</v>
      </c>
      <c r="BE336" s="174">
        <f t="shared" si="119"/>
        <v>0</v>
      </c>
      <c r="BF336" s="174">
        <f t="shared" si="120"/>
        <v>0</v>
      </c>
      <c r="BG336" s="174">
        <f t="shared" si="121"/>
        <v>0</v>
      </c>
      <c r="BH336" s="174">
        <f t="shared" si="122"/>
        <v>0</v>
      </c>
      <c r="BI336" s="174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3" t="s">
        <v>954</v>
      </c>
    </row>
    <row r="337" spans="1:65" s="2" customFormat="1" ht="55.5" customHeight="1">
      <c r="A337" s="29"/>
      <c r="B337" s="127"/>
      <c r="C337" s="181" t="s">
        <v>955</v>
      </c>
      <c r="D337" s="181" t="s">
        <v>406</v>
      </c>
      <c r="E337" s="182" t="s">
        <v>956</v>
      </c>
      <c r="F337" s="183" t="s">
        <v>957</v>
      </c>
      <c r="G337" s="184" t="s">
        <v>239</v>
      </c>
      <c r="H337" s="185">
        <v>1044.7919999999999</v>
      </c>
      <c r="I337" s="186"/>
      <c r="J337" s="185">
        <f t="shared" si="115"/>
        <v>0</v>
      </c>
      <c r="K337" s="187"/>
      <c r="L337" s="188"/>
      <c r="M337" s="189" t="s">
        <v>1</v>
      </c>
      <c r="N337" s="190" t="s">
        <v>38</v>
      </c>
      <c r="O337" s="58"/>
      <c r="P337" s="171">
        <f t="shared" si="116"/>
        <v>0</v>
      </c>
      <c r="Q337" s="171">
        <v>0</v>
      </c>
      <c r="R337" s="171">
        <f t="shared" si="117"/>
        <v>0</v>
      </c>
      <c r="S337" s="171">
        <v>0</v>
      </c>
      <c r="T337" s="172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225</v>
      </c>
      <c r="AT337" s="173" t="s">
        <v>406</v>
      </c>
      <c r="AU337" s="173" t="s">
        <v>150</v>
      </c>
      <c r="AY337" s="14" t="s">
        <v>172</v>
      </c>
      <c r="BE337" s="174">
        <f t="shared" si="119"/>
        <v>0</v>
      </c>
      <c r="BF337" s="174">
        <f t="shared" si="120"/>
        <v>0</v>
      </c>
      <c r="BG337" s="174">
        <f t="shared" si="121"/>
        <v>0</v>
      </c>
      <c r="BH337" s="174">
        <f t="shared" si="122"/>
        <v>0</v>
      </c>
      <c r="BI337" s="174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3" t="s">
        <v>958</v>
      </c>
    </row>
    <row r="338" spans="1:65" s="2" customFormat="1" ht="37.9" customHeight="1">
      <c r="A338" s="29"/>
      <c r="B338" s="127"/>
      <c r="C338" s="181" t="s">
        <v>677</v>
      </c>
      <c r="D338" s="181" t="s">
        <v>406</v>
      </c>
      <c r="E338" s="182" t="s">
        <v>959</v>
      </c>
      <c r="F338" s="183" t="s">
        <v>960</v>
      </c>
      <c r="G338" s="184" t="s">
        <v>244</v>
      </c>
      <c r="H338" s="185">
        <v>9</v>
      </c>
      <c r="I338" s="186"/>
      <c r="J338" s="185">
        <f t="shared" si="115"/>
        <v>0</v>
      </c>
      <c r="K338" s="187"/>
      <c r="L338" s="188"/>
      <c r="M338" s="189" t="s">
        <v>1</v>
      </c>
      <c r="N338" s="190" t="s">
        <v>38</v>
      </c>
      <c r="O338" s="58"/>
      <c r="P338" s="171">
        <f t="shared" si="116"/>
        <v>0</v>
      </c>
      <c r="Q338" s="171">
        <v>0</v>
      </c>
      <c r="R338" s="171">
        <f t="shared" si="117"/>
        <v>0</v>
      </c>
      <c r="S338" s="171">
        <v>0</v>
      </c>
      <c r="T338" s="172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225</v>
      </c>
      <c r="AT338" s="173" t="s">
        <v>406</v>
      </c>
      <c r="AU338" s="173" t="s">
        <v>150</v>
      </c>
      <c r="AY338" s="14" t="s">
        <v>172</v>
      </c>
      <c r="BE338" s="174">
        <f t="shared" si="119"/>
        <v>0</v>
      </c>
      <c r="BF338" s="174">
        <f t="shared" si="120"/>
        <v>0</v>
      </c>
      <c r="BG338" s="174">
        <f t="shared" si="121"/>
        <v>0</v>
      </c>
      <c r="BH338" s="174">
        <f t="shared" si="122"/>
        <v>0</v>
      </c>
      <c r="BI338" s="174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3" t="s">
        <v>961</v>
      </c>
    </row>
    <row r="339" spans="1:65" s="2" customFormat="1" ht="44.25" customHeight="1">
      <c r="A339" s="29"/>
      <c r="B339" s="127"/>
      <c r="C339" s="181" t="s">
        <v>962</v>
      </c>
      <c r="D339" s="181" t="s">
        <v>406</v>
      </c>
      <c r="E339" s="182" t="s">
        <v>963</v>
      </c>
      <c r="F339" s="183" t="s">
        <v>964</v>
      </c>
      <c r="G339" s="184" t="s">
        <v>244</v>
      </c>
      <c r="H339" s="185">
        <v>8</v>
      </c>
      <c r="I339" s="186"/>
      <c r="J339" s="185">
        <f t="shared" si="11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116"/>
        <v>0</v>
      </c>
      <c r="Q339" s="171">
        <v>0</v>
      </c>
      <c r="R339" s="171">
        <f t="shared" si="117"/>
        <v>0</v>
      </c>
      <c r="S339" s="171">
        <v>0</v>
      </c>
      <c r="T339" s="172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225</v>
      </c>
      <c r="AT339" s="173" t="s">
        <v>406</v>
      </c>
      <c r="AU339" s="173" t="s">
        <v>150</v>
      </c>
      <c r="AY339" s="14" t="s">
        <v>172</v>
      </c>
      <c r="BE339" s="174">
        <f t="shared" si="119"/>
        <v>0</v>
      </c>
      <c r="BF339" s="174">
        <f t="shared" si="120"/>
        <v>0</v>
      </c>
      <c r="BG339" s="174">
        <f t="shared" si="121"/>
        <v>0</v>
      </c>
      <c r="BH339" s="174">
        <f t="shared" si="122"/>
        <v>0</v>
      </c>
      <c r="BI339" s="174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3" t="s">
        <v>965</v>
      </c>
    </row>
    <row r="340" spans="1:65" s="2" customFormat="1" ht="44.25" customHeight="1">
      <c r="A340" s="29"/>
      <c r="B340" s="127"/>
      <c r="C340" s="181" t="s">
        <v>681</v>
      </c>
      <c r="D340" s="181" t="s">
        <v>406</v>
      </c>
      <c r="E340" s="182" t="s">
        <v>966</v>
      </c>
      <c r="F340" s="183" t="s">
        <v>967</v>
      </c>
      <c r="G340" s="184" t="s">
        <v>244</v>
      </c>
      <c r="H340" s="185">
        <v>7</v>
      </c>
      <c r="I340" s="186"/>
      <c r="J340" s="185">
        <f t="shared" si="115"/>
        <v>0</v>
      </c>
      <c r="K340" s="187"/>
      <c r="L340" s="188"/>
      <c r="M340" s="189" t="s">
        <v>1</v>
      </c>
      <c r="N340" s="190" t="s">
        <v>38</v>
      </c>
      <c r="O340" s="58"/>
      <c r="P340" s="171">
        <f t="shared" si="116"/>
        <v>0</v>
      </c>
      <c r="Q340" s="171">
        <v>0</v>
      </c>
      <c r="R340" s="171">
        <f t="shared" si="117"/>
        <v>0</v>
      </c>
      <c r="S340" s="171">
        <v>0</v>
      </c>
      <c r="T340" s="172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225</v>
      </c>
      <c r="AT340" s="173" t="s">
        <v>406</v>
      </c>
      <c r="AU340" s="173" t="s">
        <v>150</v>
      </c>
      <c r="AY340" s="14" t="s">
        <v>172</v>
      </c>
      <c r="BE340" s="174">
        <f t="shared" si="119"/>
        <v>0</v>
      </c>
      <c r="BF340" s="174">
        <f t="shared" si="120"/>
        <v>0</v>
      </c>
      <c r="BG340" s="174">
        <f t="shared" si="121"/>
        <v>0</v>
      </c>
      <c r="BH340" s="174">
        <f t="shared" si="122"/>
        <v>0</v>
      </c>
      <c r="BI340" s="174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3" t="s">
        <v>968</v>
      </c>
    </row>
    <row r="341" spans="1:65" s="2" customFormat="1" ht="37.9" customHeight="1">
      <c r="A341" s="29"/>
      <c r="B341" s="127"/>
      <c r="C341" s="181" t="s">
        <v>969</v>
      </c>
      <c r="D341" s="181" t="s">
        <v>406</v>
      </c>
      <c r="E341" s="182" t="s">
        <v>970</v>
      </c>
      <c r="F341" s="183" t="s">
        <v>971</v>
      </c>
      <c r="G341" s="184" t="s">
        <v>244</v>
      </c>
      <c r="H341" s="185">
        <v>3</v>
      </c>
      <c r="I341" s="186"/>
      <c r="J341" s="185">
        <f t="shared" si="11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116"/>
        <v>0</v>
      </c>
      <c r="Q341" s="171">
        <v>0</v>
      </c>
      <c r="R341" s="171">
        <f t="shared" si="117"/>
        <v>0</v>
      </c>
      <c r="S341" s="171">
        <v>0</v>
      </c>
      <c r="T341" s="172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225</v>
      </c>
      <c r="AT341" s="173" t="s">
        <v>406</v>
      </c>
      <c r="AU341" s="173" t="s">
        <v>150</v>
      </c>
      <c r="AY341" s="14" t="s">
        <v>172</v>
      </c>
      <c r="BE341" s="174">
        <f t="shared" si="119"/>
        <v>0</v>
      </c>
      <c r="BF341" s="174">
        <f t="shared" si="120"/>
        <v>0</v>
      </c>
      <c r="BG341" s="174">
        <f t="shared" si="121"/>
        <v>0</v>
      </c>
      <c r="BH341" s="174">
        <f t="shared" si="122"/>
        <v>0</v>
      </c>
      <c r="BI341" s="174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3" t="s">
        <v>972</v>
      </c>
    </row>
    <row r="342" spans="1:65" s="2" customFormat="1" ht="37.9" customHeight="1">
      <c r="A342" s="29"/>
      <c r="B342" s="127"/>
      <c r="C342" s="181" t="s">
        <v>686</v>
      </c>
      <c r="D342" s="181" t="s">
        <v>406</v>
      </c>
      <c r="E342" s="182" t="s">
        <v>973</v>
      </c>
      <c r="F342" s="183" t="s">
        <v>974</v>
      </c>
      <c r="G342" s="184" t="s">
        <v>244</v>
      </c>
      <c r="H342" s="185">
        <v>2</v>
      </c>
      <c r="I342" s="186"/>
      <c r="J342" s="185">
        <f t="shared" si="11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116"/>
        <v>0</v>
      </c>
      <c r="Q342" s="171">
        <v>0</v>
      </c>
      <c r="R342" s="171">
        <f t="shared" si="117"/>
        <v>0</v>
      </c>
      <c r="S342" s="171">
        <v>0</v>
      </c>
      <c r="T342" s="172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225</v>
      </c>
      <c r="AT342" s="173" t="s">
        <v>406</v>
      </c>
      <c r="AU342" s="173" t="s">
        <v>150</v>
      </c>
      <c r="AY342" s="14" t="s">
        <v>172</v>
      </c>
      <c r="BE342" s="174">
        <f t="shared" si="119"/>
        <v>0</v>
      </c>
      <c r="BF342" s="174">
        <f t="shared" si="120"/>
        <v>0</v>
      </c>
      <c r="BG342" s="174">
        <f t="shared" si="121"/>
        <v>0</v>
      </c>
      <c r="BH342" s="174">
        <f t="shared" si="122"/>
        <v>0</v>
      </c>
      <c r="BI342" s="174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3" t="s">
        <v>975</v>
      </c>
    </row>
    <row r="343" spans="1:65" s="2" customFormat="1" ht="37.9" customHeight="1">
      <c r="A343" s="29"/>
      <c r="B343" s="127"/>
      <c r="C343" s="181" t="s">
        <v>976</v>
      </c>
      <c r="D343" s="181" t="s">
        <v>406</v>
      </c>
      <c r="E343" s="182" t="s">
        <v>977</v>
      </c>
      <c r="F343" s="183" t="s">
        <v>978</v>
      </c>
      <c r="G343" s="184" t="s">
        <v>244</v>
      </c>
      <c r="H343" s="185">
        <v>2</v>
      </c>
      <c r="I343" s="186"/>
      <c r="J343" s="185">
        <f t="shared" si="11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116"/>
        <v>0</v>
      </c>
      <c r="Q343" s="171">
        <v>0</v>
      </c>
      <c r="R343" s="171">
        <f t="shared" si="117"/>
        <v>0</v>
      </c>
      <c r="S343" s="171">
        <v>0</v>
      </c>
      <c r="T343" s="172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225</v>
      </c>
      <c r="AT343" s="173" t="s">
        <v>406</v>
      </c>
      <c r="AU343" s="173" t="s">
        <v>150</v>
      </c>
      <c r="AY343" s="14" t="s">
        <v>172</v>
      </c>
      <c r="BE343" s="174">
        <f t="shared" si="119"/>
        <v>0</v>
      </c>
      <c r="BF343" s="174">
        <f t="shared" si="120"/>
        <v>0</v>
      </c>
      <c r="BG343" s="174">
        <f t="shared" si="121"/>
        <v>0</v>
      </c>
      <c r="BH343" s="174">
        <f t="shared" si="122"/>
        <v>0</v>
      </c>
      <c r="BI343" s="174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3" t="s">
        <v>979</v>
      </c>
    </row>
    <row r="344" spans="1:65" s="2" customFormat="1" ht="37.9" customHeight="1">
      <c r="A344" s="29"/>
      <c r="B344" s="127"/>
      <c r="C344" s="181" t="s">
        <v>693</v>
      </c>
      <c r="D344" s="181" t="s">
        <v>406</v>
      </c>
      <c r="E344" s="182" t="s">
        <v>980</v>
      </c>
      <c r="F344" s="183" t="s">
        <v>981</v>
      </c>
      <c r="G344" s="184" t="s">
        <v>244</v>
      </c>
      <c r="H344" s="185">
        <v>4</v>
      </c>
      <c r="I344" s="186"/>
      <c r="J344" s="185">
        <f t="shared" si="11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116"/>
        <v>0</v>
      </c>
      <c r="Q344" s="171">
        <v>0</v>
      </c>
      <c r="R344" s="171">
        <f t="shared" si="117"/>
        <v>0</v>
      </c>
      <c r="S344" s="171">
        <v>0</v>
      </c>
      <c r="T344" s="172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225</v>
      </c>
      <c r="AT344" s="173" t="s">
        <v>406</v>
      </c>
      <c r="AU344" s="173" t="s">
        <v>150</v>
      </c>
      <c r="AY344" s="14" t="s">
        <v>172</v>
      </c>
      <c r="BE344" s="174">
        <f t="shared" si="119"/>
        <v>0</v>
      </c>
      <c r="BF344" s="174">
        <f t="shared" si="120"/>
        <v>0</v>
      </c>
      <c r="BG344" s="174">
        <f t="shared" si="121"/>
        <v>0</v>
      </c>
      <c r="BH344" s="174">
        <f t="shared" si="122"/>
        <v>0</v>
      </c>
      <c r="BI344" s="174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3" t="s">
        <v>982</v>
      </c>
    </row>
    <row r="345" spans="1:65" s="2" customFormat="1" ht="44.25" customHeight="1">
      <c r="A345" s="29"/>
      <c r="B345" s="127"/>
      <c r="C345" s="181" t="s">
        <v>983</v>
      </c>
      <c r="D345" s="181" t="s">
        <v>406</v>
      </c>
      <c r="E345" s="182" t="s">
        <v>984</v>
      </c>
      <c r="F345" s="183" t="s">
        <v>985</v>
      </c>
      <c r="G345" s="184" t="s">
        <v>244</v>
      </c>
      <c r="H345" s="185">
        <v>6</v>
      </c>
      <c r="I345" s="186"/>
      <c r="J345" s="185">
        <f t="shared" si="11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116"/>
        <v>0</v>
      </c>
      <c r="Q345" s="171">
        <v>0</v>
      </c>
      <c r="R345" s="171">
        <f t="shared" si="117"/>
        <v>0</v>
      </c>
      <c r="S345" s="171">
        <v>0</v>
      </c>
      <c r="T345" s="172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225</v>
      </c>
      <c r="AT345" s="173" t="s">
        <v>406</v>
      </c>
      <c r="AU345" s="173" t="s">
        <v>150</v>
      </c>
      <c r="AY345" s="14" t="s">
        <v>172</v>
      </c>
      <c r="BE345" s="174">
        <f t="shared" si="119"/>
        <v>0</v>
      </c>
      <c r="BF345" s="174">
        <f t="shared" si="120"/>
        <v>0</v>
      </c>
      <c r="BG345" s="174">
        <f t="shared" si="121"/>
        <v>0</v>
      </c>
      <c r="BH345" s="174">
        <f t="shared" si="122"/>
        <v>0</v>
      </c>
      <c r="BI345" s="174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3" t="s">
        <v>986</v>
      </c>
    </row>
    <row r="346" spans="1:65" s="2" customFormat="1" ht="37.9" customHeight="1">
      <c r="A346" s="29"/>
      <c r="B346" s="127"/>
      <c r="C346" s="181" t="s">
        <v>696</v>
      </c>
      <c r="D346" s="181" t="s">
        <v>406</v>
      </c>
      <c r="E346" s="182" t="s">
        <v>987</v>
      </c>
      <c r="F346" s="183" t="s">
        <v>988</v>
      </c>
      <c r="G346" s="184" t="s">
        <v>244</v>
      </c>
      <c r="H346" s="185">
        <v>24</v>
      </c>
      <c r="I346" s="186"/>
      <c r="J346" s="185">
        <f t="shared" si="11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116"/>
        <v>0</v>
      </c>
      <c r="Q346" s="171">
        <v>0</v>
      </c>
      <c r="R346" s="171">
        <f t="shared" si="117"/>
        <v>0</v>
      </c>
      <c r="S346" s="171">
        <v>0</v>
      </c>
      <c r="T346" s="172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225</v>
      </c>
      <c r="AT346" s="173" t="s">
        <v>406</v>
      </c>
      <c r="AU346" s="173" t="s">
        <v>150</v>
      </c>
      <c r="AY346" s="14" t="s">
        <v>172</v>
      </c>
      <c r="BE346" s="174">
        <f t="shared" si="119"/>
        <v>0</v>
      </c>
      <c r="BF346" s="174">
        <f t="shared" si="120"/>
        <v>0</v>
      </c>
      <c r="BG346" s="174">
        <f t="shared" si="121"/>
        <v>0</v>
      </c>
      <c r="BH346" s="174">
        <f t="shared" si="122"/>
        <v>0</v>
      </c>
      <c r="BI346" s="174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3" t="s">
        <v>989</v>
      </c>
    </row>
    <row r="347" spans="1:65" s="2" customFormat="1" ht="49.15" customHeight="1">
      <c r="A347" s="29"/>
      <c r="B347" s="127"/>
      <c r="C347" s="181" t="s">
        <v>990</v>
      </c>
      <c r="D347" s="181" t="s">
        <v>406</v>
      </c>
      <c r="E347" s="182" t="s">
        <v>991</v>
      </c>
      <c r="F347" s="183" t="s">
        <v>992</v>
      </c>
      <c r="G347" s="184" t="s">
        <v>244</v>
      </c>
      <c r="H347" s="185">
        <v>2</v>
      </c>
      <c r="I347" s="186"/>
      <c r="J347" s="185">
        <f t="shared" si="11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116"/>
        <v>0</v>
      </c>
      <c r="Q347" s="171">
        <v>0</v>
      </c>
      <c r="R347" s="171">
        <f t="shared" si="117"/>
        <v>0</v>
      </c>
      <c r="S347" s="171">
        <v>0</v>
      </c>
      <c r="T347" s="172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225</v>
      </c>
      <c r="AT347" s="173" t="s">
        <v>406</v>
      </c>
      <c r="AU347" s="173" t="s">
        <v>150</v>
      </c>
      <c r="AY347" s="14" t="s">
        <v>172</v>
      </c>
      <c r="BE347" s="174">
        <f t="shared" si="119"/>
        <v>0</v>
      </c>
      <c r="BF347" s="174">
        <f t="shared" si="120"/>
        <v>0</v>
      </c>
      <c r="BG347" s="174">
        <f t="shared" si="121"/>
        <v>0</v>
      </c>
      <c r="BH347" s="174">
        <f t="shared" si="122"/>
        <v>0</v>
      </c>
      <c r="BI347" s="174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3" t="s">
        <v>993</v>
      </c>
    </row>
    <row r="348" spans="1:65" s="2" customFormat="1" ht="37.9" customHeight="1">
      <c r="A348" s="29"/>
      <c r="B348" s="127"/>
      <c r="C348" s="181" t="s">
        <v>700</v>
      </c>
      <c r="D348" s="181" t="s">
        <v>406</v>
      </c>
      <c r="E348" s="182" t="s">
        <v>994</v>
      </c>
      <c r="F348" s="183" t="s">
        <v>995</v>
      </c>
      <c r="G348" s="184" t="s">
        <v>244</v>
      </c>
      <c r="H348" s="185">
        <v>1</v>
      </c>
      <c r="I348" s="186"/>
      <c r="J348" s="185">
        <f t="shared" si="115"/>
        <v>0</v>
      </c>
      <c r="K348" s="187"/>
      <c r="L348" s="188"/>
      <c r="M348" s="189" t="s">
        <v>1</v>
      </c>
      <c r="N348" s="190" t="s">
        <v>38</v>
      </c>
      <c r="O348" s="58"/>
      <c r="P348" s="171">
        <f t="shared" si="116"/>
        <v>0</v>
      </c>
      <c r="Q348" s="171">
        <v>0</v>
      </c>
      <c r="R348" s="171">
        <f t="shared" si="117"/>
        <v>0</v>
      </c>
      <c r="S348" s="171">
        <v>0</v>
      </c>
      <c r="T348" s="172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225</v>
      </c>
      <c r="AT348" s="173" t="s">
        <v>406</v>
      </c>
      <c r="AU348" s="173" t="s">
        <v>150</v>
      </c>
      <c r="AY348" s="14" t="s">
        <v>172</v>
      </c>
      <c r="BE348" s="174">
        <f t="shared" si="119"/>
        <v>0</v>
      </c>
      <c r="BF348" s="174">
        <f t="shared" si="120"/>
        <v>0</v>
      </c>
      <c r="BG348" s="174">
        <f t="shared" si="121"/>
        <v>0</v>
      </c>
      <c r="BH348" s="174">
        <f t="shared" si="122"/>
        <v>0</v>
      </c>
      <c r="BI348" s="174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3" t="s">
        <v>996</v>
      </c>
    </row>
    <row r="349" spans="1:65" s="2" customFormat="1" ht="44.25" customHeight="1">
      <c r="A349" s="29"/>
      <c r="B349" s="127"/>
      <c r="C349" s="181" t="s">
        <v>997</v>
      </c>
      <c r="D349" s="181" t="s">
        <v>406</v>
      </c>
      <c r="E349" s="182" t="s">
        <v>998</v>
      </c>
      <c r="F349" s="183" t="s">
        <v>999</v>
      </c>
      <c r="G349" s="184" t="s">
        <v>244</v>
      </c>
      <c r="H349" s="185">
        <v>1</v>
      </c>
      <c r="I349" s="186"/>
      <c r="J349" s="185">
        <f t="shared" si="11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116"/>
        <v>0</v>
      </c>
      <c r="Q349" s="171">
        <v>0</v>
      </c>
      <c r="R349" s="171">
        <f t="shared" si="117"/>
        <v>0</v>
      </c>
      <c r="S349" s="171">
        <v>0</v>
      </c>
      <c r="T349" s="172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225</v>
      </c>
      <c r="AT349" s="173" t="s">
        <v>406</v>
      </c>
      <c r="AU349" s="173" t="s">
        <v>150</v>
      </c>
      <c r="AY349" s="14" t="s">
        <v>172</v>
      </c>
      <c r="BE349" s="174">
        <f t="shared" si="119"/>
        <v>0</v>
      </c>
      <c r="BF349" s="174">
        <f t="shared" si="120"/>
        <v>0</v>
      </c>
      <c r="BG349" s="174">
        <f t="shared" si="121"/>
        <v>0</v>
      </c>
      <c r="BH349" s="174">
        <f t="shared" si="122"/>
        <v>0</v>
      </c>
      <c r="BI349" s="174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3" t="s">
        <v>1000</v>
      </c>
    </row>
    <row r="350" spans="1:65" s="2" customFormat="1" ht="21.75" customHeight="1">
      <c r="A350" s="29"/>
      <c r="B350" s="127"/>
      <c r="C350" s="162" t="s">
        <v>703</v>
      </c>
      <c r="D350" s="162" t="s">
        <v>175</v>
      </c>
      <c r="E350" s="163" t="s">
        <v>1001</v>
      </c>
      <c r="F350" s="164" t="s">
        <v>1002</v>
      </c>
      <c r="G350" s="165" t="s">
        <v>244</v>
      </c>
      <c r="H350" s="166">
        <v>81</v>
      </c>
      <c r="I350" s="167"/>
      <c r="J350" s="166">
        <f t="shared" si="115"/>
        <v>0</v>
      </c>
      <c r="K350" s="168"/>
      <c r="L350" s="30"/>
      <c r="M350" s="169" t="s">
        <v>1</v>
      </c>
      <c r="N350" s="170" t="s">
        <v>38</v>
      </c>
      <c r="O350" s="58"/>
      <c r="P350" s="171">
        <f t="shared" si="116"/>
        <v>0</v>
      </c>
      <c r="Q350" s="171">
        <v>0</v>
      </c>
      <c r="R350" s="171">
        <f t="shared" si="117"/>
        <v>0</v>
      </c>
      <c r="S350" s="171">
        <v>0</v>
      </c>
      <c r="T350" s="172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200</v>
      </c>
      <c r="AT350" s="173" t="s">
        <v>175</v>
      </c>
      <c r="AU350" s="173" t="s">
        <v>150</v>
      </c>
      <c r="AY350" s="14" t="s">
        <v>172</v>
      </c>
      <c r="BE350" s="174">
        <f t="shared" si="119"/>
        <v>0</v>
      </c>
      <c r="BF350" s="174">
        <f t="shared" si="120"/>
        <v>0</v>
      </c>
      <c r="BG350" s="174">
        <f t="shared" si="121"/>
        <v>0</v>
      </c>
      <c r="BH350" s="174">
        <f t="shared" si="122"/>
        <v>0</v>
      </c>
      <c r="BI350" s="174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3" t="s">
        <v>1003</v>
      </c>
    </row>
    <row r="351" spans="1:65" s="2" customFormat="1" ht="37.9" customHeight="1">
      <c r="A351" s="29"/>
      <c r="B351" s="127"/>
      <c r="C351" s="181" t="s">
        <v>1004</v>
      </c>
      <c r="D351" s="181" t="s">
        <v>406</v>
      </c>
      <c r="E351" s="182" t="s">
        <v>1005</v>
      </c>
      <c r="F351" s="183" t="s">
        <v>1006</v>
      </c>
      <c r="G351" s="184" t="s">
        <v>244</v>
      </c>
      <c r="H351" s="185">
        <v>1</v>
      </c>
      <c r="I351" s="186"/>
      <c r="J351" s="185">
        <f t="shared" si="115"/>
        <v>0</v>
      </c>
      <c r="K351" s="187"/>
      <c r="L351" s="188"/>
      <c r="M351" s="189" t="s">
        <v>1</v>
      </c>
      <c r="N351" s="190" t="s">
        <v>38</v>
      </c>
      <c r="O351" s="58"/>
      <c r="P351" s="171">
        <f t="shared" si="116"/>
        <v>0</v>
      </c>
      <c r="Q351" s="171">
        <v>0</v>
      </c>
      <c r="R351" s="171">
        <f t="shared" si="117"/>
        <v>0</v>
      </c>
      <c r="S351" s="171">
        <v>0</v>
      </c>
      <c r="T351" s="172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225</v>
      </c>
      <c r="AT351" s="173" t="s">
        <v>406</v>
      </c>
      <c r="AU351" s="173" t="s">
        <v>150</v>
      </c>
      <c r="AY351" s="14" t="s">
        <v>172</v>
      </c>
      <c r="BE351" s="174">
        <f t="shared" si="119"/>
        <v>0</v>
      </c>
      <c r="BF351" s="174">
        <f t="shared" si="120"/>
        <v>0</v>
      </c>
      <c r="BG351" s="174">
        <f t="shared" si="121"/>
        <v>0</v>
      </c>
      <c r="BH351" s="174">
        <f t="shared" si="122"/>
        <v>0</v>
      </c>
      <c r="BI351" s="174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3" t="s">
        <v>1007</v>
      </c>
    </row>
    <row r="352" spans="1:65" s="2" customFormat="1" ht="24.2" customHeight="1">
      <c r="A352" s="29"/>
      <c r="B352" s="127"/>
      <c r="C352" s="181" t="s">
        <v>706</v>
      </c>
      <c r="D352" s="181" t="s">
        <v>406</v>
      </c>
      <c r="E352" s="182" t="s">
        <v>1008</v>
      </c>
      <c r="F352" s="183" t="s">
        <v>1009</v>
      </c>
      <c r="G352" s="184" t="s">
        <v>244</v>
      </c>
      <c r="H352" s="185">
        <v>1</v>
      </c>
      <c r="I352" s="186"/>
      <c r="J352" s="185">
        <f t="shared" si="11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116"/>
        <v>0</v>
      </c>
      <c r="Q352" s="171">
        <v>0</v>
      </c>
      <c r="R352" s="171">
        <f t="shared" si="117"/>
        <v>0</v>
      </c>
      <c r="S352" s="171">
        <v>0</v>
      </c>
      <c r="T352" s="172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225</v>
      </c>
      <c r="AT352" s="173" t="s">
        <v>406</v>
      </c>
      <c r="AU352" s="173" t="s">
        <v>150</v>
      </c>
      <c r="AY352" s="14" t="s">
        <v>172</v>
      </c>
      <c r="BE352" s="174">
        <f t="shared" si="119"/>
        <v>0</v>
      </c>
      <c r="BF352" s="174">
        <f t="shared" si="120"/>
        <v>0</v>
      </c>
      <c r="BG352" s="174">
        <f t="shared" si="121"/>
        <v>0</v>
      </c>
      <c r="BH352" s="174">
        <f t="shared" si="122"/>
        <v>0</v>
      </c>
      <c r="BI352" s="174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3" t="s">
        <v>1010</v>
      </c>
    </row>
    <row r="353" spans="1:65" s="2" customFormat="1" ht="33" customHeight="1">
      <c r="A353" s="29"/>
      <c r="B353" s="127"/>
      <c r="C353" s="181" t="s">
        <v>1011</v>
      </c>
      <c r="D353" s="181" t="s">
        <v>406</v>
      </c>
      <c r="E353" s="182" t="s">
        <v>1012</v>
      </c>
      <c r="F353" s="183" t="s">
        <v>1013</v>
      </c>
      <c r="G353" s="184" t="s">
        <v>244</v>
      </c>
      <c r="H353" s="185">
        <v>2</v>
      </c>
      <c r="I353" s="186"/>
      <c r="J353" s="185">
        <f t="shared" si="11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116"/>
        <v>0</v>
      </c>
      <c r="Q353" s="171">
        <v>0</v>
      </c>
      <c r="R353" s="171">
        <f t="shared" si="117"/>
        <v>0</v>
      </c>
      <c r="S353" s="171">
        <v>0</v>
      </c>
      <c r="T353" s="172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225</v>
      </c>
      <c r="AT353" s="173" t="s">
        <v>406</v>
      </c>
      <c r="AU353" s="173" t="s">
        <v>150</v>
      </c>
      <c r="AY353" s="14" t="s">
        <v>172</v>
      </c>
      <c r="BE353" s="174">
        <f t="shared" si="119"/>
        <v>0</v>
      </c>
      <c r="BF353" s="174">
        <f t="shared" si="120"/>
        <v>0</v>
      </c>
      <c r="BG353" s="174">
        <f t="shared" si="121"/>
        <v>0</v>
      </c>
      <c r="BH353" s="174">
        <f t="shared" si="122"/>
        <v>0</v>
      </c>
      <c r="BI353" s="174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3" t="s">
        <v>1014</v>
      </c>
    </row>
    <row r="354" spans="1:65" s="2" customFormat="1" ht="21.75" customHeight="1">
      <c r="A354" s="29"/>
      <c r="B354" s="127"/>
      <c r="C354" s="181" t="s">
        <v>709</v>
      </c>
      <c r="D354" s="181" t="s">
        <v>406</v>
      </c>
      <c r="E354" s="182" t="s">
        <v>1015</v>
      </c>
      <c r="F354" s="183" t="s">
        <v>1016</v>
      </c>
      <c r="G354" s="184" t="s">
        <v>244</v>
      </c>
      <c r="H354" s="185">
        <v>1</v>
      </c>
      <c r="I354" s="186"/>
      <c r="J354" s="185">
        <f t="shared" si="115"/>
        <v>0</v>
      </c>
      <c r="K354" s="187"/>
      <c r="L354" s="188"/>
      <c r="M354" s="189" t="s">
        <v>1</v>
      </c>
      <c r="N354" s="190" t="s">
        <v>38</v>
      </c>
      <c r="O354" s="58"/>
      <c r="P354" s="171">
        <f t="shared" si="116"/>
        <v>0</v>
      </c>
      <c r="Q354" s="171">
        <v>0</v>
      </c>
      <c r="R354" s="171">
        <f t="shared" si="117"/>
        <v>0</v>
      </c>
      <c r="S354" s="171">
        <v>0</v>
      </c>
      <c r="T354" s="172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225</v>
      </c>
      <c r="AT354" s="173" t="s">
        <v>406</v>
      </c>
      <c r="AU354" s="173" t="s">
        <v>150</v>
      </c>
      <c r="AY354" s="14" t="s">
        <v>172</v>
      </c>
      <c r="BE354" s="174">
        <f t="shared" si="119"/>
        <v>0</v>
      </c>
      <c r="BF354" s="174">
        <f t="shared" si="120"/>
        <v>0</v>
      </c>
      <c r="BG354" s="174">
        <f t="shared" si="121"/>
        <v>0</v>
      </c>
      <c r="BH354" s="174">
        <f t="shared" si="122"/>
        <v>0</v>
      </c>
      <c r="BI354" s="174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3" t="s">
        <v>1017</v>
      </c>
    </row>
    <row r="355" spans="1:65" s="2" customFormat="1" ht="37.9" customHeight="1">
      <c r="A355" s="29"/>
      <c r="B355" s="127"/>
      <c r="C355" s="181" t="s">
        <v>1018</v>
      </c>
      <c r="D355" s="181" t="s">
        <v>406</v>
      </c>
      <c r="E355" s="182" t="s">
        <v>1019</v>
      </c>
      <c r="F355" s="183" t="s">
        <v>1020</v>
      </c>
      <c r="G355" s="184" t="s">
        <v>244</v>
      </c>
      <c r="H355" s="185">
        <v>4</v>
      </c>
      <c r="I355" s="186"/>
      <c r="J355" s="185">
        <f t="shared" si="11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116"/>
        <v>0</v>
      </c>
      <c r="Q355" s="171">
        <v>0</v>
      </c>
      <c r="R355" s="171">
        <f t="shared" si="117"/>
        <v>0</v>
      </c>
      <c r="S355" s="171">
        <v>0</v>
      </c>
      <c r="T355" s="172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225</v>
      </c>
      <c r="AT355" s="173" t="s">
        <v>406</v>
      </c>
      <c r="AU355" s="173" t="s">
        <v>150</v>
      </c>
      <c r="AY355" s="14" t="s">
        <v>172</v>
      </c>
      <c r="BE355" s="174">
        <f t="shared" si="119"/>
        <v>0</v>
      </c>
      <c r="BF355" s="174">
        <f t="shared" si="120"/>
        <v>0</v>
      </c>
      <c r="BG355" s="174">
        <f t="shared" si="121"/>
        <v>0</v>
      </c>
      <c r="BH355" s="174">
        <f t="shared" si="122"/>
        <v>0</v>
      </c>
      <c r="BI355" s="174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3" t="s">
        <v>1021</v>
      </c>
    </row>
    <row r="356" spans="1:65" s="2" customFormat="1" ht="24.2" customHeight="1">
      <c r="A356" s="29"/>
      <c r="B356" s="127"/>
      <c r="C356" s="181" t="s">
        <v>713</v>
      </c>
      <c r="D356" s="181" t="s">
        <v>406</v>
      </c>
      <c r="E356" s="182" t="s">
        <v>1022</v>
      </c>
      <c r="F356" s="183" t="s">
        <v>1023</v>
      </c>
      <c r="G356" s="184" t="s">
        <v>244</v>
      </c>
      <c r="H356" s="185">
        <v>4</v>
      </c>
      <c r="I356" s="186"/>
      <c r="J356" s="185">
        <f t="shared" ref="J356:J387" si="125">ROUND(I356*H356,3)</f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ref="P356:P387" si="126">O356*H356</f>
        <v>0</v>
      </c>
      <c r="Q356" s="171">
        <v>0</v>
      </c>
      <c r="R356" s="171">
        <f t="shared" ref="R356:R387" si="127">Q356*H356</f>
        <v>0</v>
      </c>
      <c r="S356" s="171">
        <v>0</v>
      </c>
      <c r="T356" s="172">
        <f t="shared" ref="T356:T387" si="128"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225</v>
      </c>
      <c r="AT356" s="173" t="s">
        <v>406</v>
      </c>
      <c r="AU356" s="173" t="s">
        <v>150</v>
      </c>
      <c r="AY356" s="14" t="s">
        <v>172</v>
      </c>
      <c r="BE356" s="174">
        <f t="shared" ref="BE356:BE372" si="129">IF(N356="základná",J356,0)</f>
        <v>0</v>
      </c>
      <c r="BF356" s="174">
        <f t="shared" ref="BF356:BF372" si="130">IF(N356="znížená",J356,0)</f>
        <v>0</v>
      </c>
      <c r="BG356" s="174">
        <f t="shared" ref="BG356:BG372" si="131">IF(N356="zákl. prenesená",J356,0)</f>
        <v>0</v>
      </c>
      <c r="BH356" s="174">
        <f t="shared" ref="BH356:BH372" si="132">IF(N356="zníž. prenesená",J356,0)</f>
        <v>0</v>
      </c>
      <c r="BI356" s="174">
        <f t="shared" ref="BI356:BI372" si="133">IF(N356="nulová",J356,0)</f>
        <v>0</v>
      </c>
      <c r="BJ356" s="14" t="s">
        <v>150</v>
      </c>
      <c r="BK356" s="175">
        <f t="shared" ref="BK356:BK372" si="134">ROUND(I356*H356,3)</f>
        <v>0</v>
      </c>
      <c r="BL356" s="14" t="s">
        <v>200</v>
      </c>
      <c r="BM356" s="173" t="s">
        <v>1024</v>
      </c>
    </row>
    <row r="357" spans="1:65" s="2" customFormat="1" ht="33" customHeight="1">
      <c r="A357" s="29"/>
      <c r="B357" s="127"/>
      <c r="C357" s="181" t="s">
        <v>1025</v>
      </c>
      <c r="D357" s="181" t="s">
        <v>406</v>
      </c>
      <c r="E357" s="182" t="s">
        <v>1026</v>
      </c>
      <c r="F357" s="183" t="s">
        <v>1027</v>
      </c>
      <c r="G357" s="184" t="s">
        <v>244</v>
      </c>
      <c r="H357" s="185">
        <v>9</v>
      </c>
      <c r="I357" s="186"/>
      <c r="J357" s="185">
        <f t="shared" si="125"/>
        <v>0</v>
      </c>
      <c r="K357" s="187"/>
      <c r="L357" s="188"/>
      <c r="M357" s="189" t="s">
        <v>1</v>
      </c>
      <c r="N357" s="190" t="s">
        <v>38</v>
      </c>
      <c r="O357" s="58"/>
      <c r="P357" s="171">
        <f t="shared" si="126"/>
        <v>0</v>
      </c>
      <c r="Q357" s="171">
        <v>0</v>
      </c>
      <c r="R357" s="171">
        <f t="shared" si="127"/>
        <v>0</v>
      </c>
      <c r="S357" s="171">
        <v>0</v>
      </c>
      <c r="T357" s="172">
        <f t="shared" si="12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225</v>
      </c>
      <c r="AT357" s="173" t="s">
        <v>406</v>
      </c>
      <c r="AU357" s="173" t="s">
        <v>150</v>
      </c>
      <c r="AY357" s="14" t="s">
        <v>172</v>
      </c>
      <c r="BE357" s="174">
        <f t="shared" si="129"/>
        <v>0</v>
      </c>
      <c r="BF357" s="174">
        <f t="shared" si="130"/>
        <v>0</v>
      </c>
      <c r="BG357" s="174">
        <f t="shared" si="131"/>
        <v>0</v>
      </c>
      <c r="BH357" s="174">
        <f t="shared" si="132"/>
        <v>0</v>
      </c>
      <c r="BI357" s="174">
        <f t="shared" si="133"/>
        <v>0</v>
      </c>
      <c r="BJ357" s="14" t="s">
        <v>150</v>
      </c>
      <c r="BK357" s="175">
        <f t="shared" si="134"/>
        <v>0</v>
      </c>
      <c r="BL357" s="14" t="s">
        <v>200</v>
      </c>
      <c r="BM357" s="173" t="s">
        <v>1028</v>
      </c>
    </row>
    <row r="358" spans="1:65" s="2" customFormat="1" ht="24.2" customHeight="1">
      <c r="A358" s="29"/>
      <c r="B358" s="127"/>
      <c r="C358" s="181" t="s">
        <v>716</v>
      </c>
      <c r="D358" s="181" t="s">
        <v>406</v>
      </c>
      <c r="E358" s="182" t="s">
        <v>1029</v>
      </c>
      <c r="F358" s="183" t="s">
        <v>1030</v>
      </c>
      <c r="G358" s="184" t="s">
        <v>244</v>
      </c>
      <c r="H358" s="185">
        <v>6</v>
      </c>
      <c r="I358" s="186"/>
      <c r="J358" s="185">
        <f t="shared" si="12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126"/>
        <v>0</v>
      </c>
      <c r="Q358" s="171">
        <v>0</v>
      </c>
      <c r="R358" s="171">
        <f t="shared" si="127"/>
        <v>0</v>
      </c>
      <c r="S358" s="171">
        <v>0</v>
      </c>
      <c r="T358" s="172">
        <f t="shared" si="12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225</v>
      </c>
      <c r="AT358" s="173" t="s">
        <v>406</v>
      </c>
      <c r="AU358" s="173" t="s">
        <v>150</v>
      </c>
      <c r="AY358" s="14" t="s">
        <v>172</v>
      </c>
      <c r="BE358" s="174">
        <f t="shared" si="129"/>
        <v>0</v>
      </c>
      <c r="BF358" s="174">
        <f t="shared" si="130"/>
        <v>0</v>
      </c>
      <c r="BG358" s="174">
        <f t="shared" si="131"/>
        <v>0</v>
      </c>
      <c r="BH358" s="174">
        <f t="shared" si="132"/>
        <v>0</v>
      </c>
      <c r="BI358" s="174">
        <f t="shared" si="133"/>
        <v>0</v>
      </c>
      <c r="BJ358" s="14" t="s">
        <v>150</v>
      </c>
      <c r="BK358" s="175">
        <f t="shared" si="134"/>
        <v>0</v>
      </c>
      <c r="BL358" s="14" t="s">
        <v>200</v>
      </c>
      <c r="BM358" s="173" t="s">
        <v>1031</v>
      </c>
    </row>
    <row r="359" spans="1:65" s="2" customFormat="1" ht="37.9" customHeight="1">
      <c r="A359" s="29"/>
      <c r="B359" s="127"/>
      <c r="C359" s="181" t="s">
        <v>1032</v>
      </c>
      <c r="D359" s="181" t="s">
        <v>406</v>
      </c>
      <c r="E359" s="182" t="s">
        <v>1033</v>
      </c>
      <c r="F359" s="183" t="s">
        <v>1034</v>
      </c>
      <c r="G359" s="184" t="s">
        <v>244</v>
      </c>
      <c r="H359" s="185">
        <v>2</v>
      </c>
      <c r="I359" s="186"/>
      <c r="J359" s="185">
        <f t="shared" si="125"/>
        <v>0</v>
      </c>
      <c r="K359" s="187"/>
      <c r="L359" s="188"/>
      <c r="M359" s="189" t="s">
        <v>1</v>
      </c>
      <c r="N359" s="190" t="s">
        <v>38</v>
      </c>
      <c r="O359" s="58"/>
      <c r="P359" s="171">
        <f t="shared" si="126"/>
        <v>0</v>
      </c>
      <c r="Q359" s="171">
        <v>0</v>
      </c>
      <c r="R359" s="171">
        <f t="shared" si="127"/>
        <v>0</v>
      </c>
      <c r="S359" s="171">
        <v>0</v>
      </c>
      <c r="T359" s="172">
        <f t="shared" si="12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225</v>
      </c>
      <c r="AT359" s="173" t="s">
        <v>406</v>
      </c>
      <c r="AU359" s="173" t="s">
        <v>150</v>
      </c>
      <c r="AY359" s="14" t="s">
        <v>172</v>
      </c>
      <c r="BE359" s="174">
        <f t="shared" si="129"/>
        <v>0</v>
      </c>
      <c r="BF359" s="174">
        <f t="shared" si="130"/>
        <v>0</v>
      </c>
      <c r="BG359" s="174">
        <f t="shared" si="131"/>
        <v>0</v>
      </c>
      <c r="BH359" s="174">
        <f t="shared" si="132"/>
        <v>0</v>
      </c>
      <c r="BI359" s="174">
        <f t="shared" si="133"/>
        <v>0</v>
      </c>
      <c r="BJ359" s="14" t="s">
        <v>150</v>
      </c>
      <c r="BK359" s="175">
        <f t="shared" si="134"/>
        <v>0</v>
      </c>
      <c r="BL359" s="14" t="s">
        <v>200</v>
      </c>
      <c r="BM359" s="173" t="s">
        <v>1035</v>
      </c>
    </row>
    <row r="360" spans="1:65" s="2" customFormat="1" ht="24.2" customHeight="1">
      <c r="A360" s="29"/>
      <c r="B360" s="127"/>
      <c r="C360" s="181" t="s">
        <v>720</v>
      </c>
      <c r="D360" s="181" t="s">
        <v>406</v>
      </c>
      <c r="E360" s="182" t="s">
        <v>1036</v>
      </c>
      <c r="F360" s="183" t="s">
        <v>1037</v>
      </c>
      <c r="G360" s="184" t="s">
        <v>244</v>
      </c>
      <c r="H360" s="185">
        <v>1</v>
      </c>
      <c r="I360" s="186"/>
      <c r="J360" s="185">
        <f t="shared" si="12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126"/>
        <v>0</v>
      </c>
      <c r="Q360" s="171">
        <v>0</v>
      </c>
      <c r="R360" s="171">
        <f t="shared" si="127"/>
        <v>0</v>
      </c>
      <c r="S360" s="171">
        <v>0</v>
      </c>
      <c r="T360" s="172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225</v>
      </c>
      <c r="AT360" s="173" t="s">
        <v>406</v>
      </c>
      <c r="AU360" s="173" t="s">
        <v>150</v>
      </c>
      <c r="AY360" s="14" t="s">
        <v>172</v>
      </c>
      <c r="BE360" s="174">
        <f t="shared" si="129"/>
        <v>0</v>
      </c>
      <c r="BF360" s="174">
        <f t="shared" si="130"/>
        <v>0</v>
      </c>
      <c r="BG360" s="174">
        <f t="shared" si="131"/>
        <v>0</v>
      </c>
      <c r="BH360" s="174">
        <f t="shared" si="132"/>
        <v>0</v>
      </c>
      <c r="BI360" s="174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3" t="s">
        <v>1038</v>
      </c>
    </row>
    <row r="361" spans="1:65" s="2" customFormat="1" ht="33" customHeight="1">
      <c r="A361" s="29"/>
      <c r="B361" s="127"/>
      <c r="C361" s="181" t="s">
        <v>1039</v>
      </c>
      <c r="D361" s="181" t="s">
        <v>406</v>
      </c>
      <c r="E361" s="182" t="s">
        <v>1040</v>
      </c>
      <c r="F361" s="183" t="s">
        <v>1041</v>
      </c>
      <c r="G361" s="184" t="s">
        <v>244</v>
      </c>
      <c r="H361" s="185">
        <v>1</v>
      </c>
      <c r="I361" s="186"/>
      <c r="J361" s="185">
        <f t="shared" si="12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126"/>
        <v>0</v>
      </c>
      <c r="Q361" s="171">
        <v>0</v>
      </c>
      <c r="R361" s="171">
        <f t="shared" si="127"/>
        <v>0</v>
      </c>
      <c r="S361" s="171">
        <v>0</v>
      </c>
      <c r="T361" s="172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225</v>
      </c>
      <c r="AT361" s="173" t="s">
        <v>406</v>
      </c>
      <c r="AU361" s="173" t="s">
        <v>150</v>
      </c>
      <c r="AY361" s="14" t="s">
        <v>172</v>
      </c>
      <c r="BE361" s="174">
        <f t="shared" si="129"/>
        <v>0</v>
      </c>
      <c r="BF361" s="174">
        <f t="shared" si="130"/>
        <v>0</v>
      </c>
      <c r="BG361" s="174">
        <f t="shared" si="131"/>
        <v>0</v>
      </c>
      <c r="BH361" s="174">
        <f t="shared" si="132"/>
        <v>0</v>
      </c>
      <c r="BI361" s="174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3" t="s">
        <v>1042</v>
      </c>
    </row>
    <row r="362" spans="1:65" s="2" customFormat="1" ht="24.2" customHeight="1">
      <c r="A362" s="29"/>
      <c r="B362" s="127"/>
      <c r="C362" s="181" t="s">
        <v>721</v>
      </c>
      <c r="D362" s="181" t="s">
        <v>406</v>
      </c>
      <c r="E362" s="182" t="s">
        <v>1043</v>
      </c>
      <c r="F362" s="183" t="s">
        <v>1044</v>
      </c>
      <c r="G362" s="184" t="s">
        <v>244</v>
      </c>
      <c r="H362" s="185">
        <v>3</v>
      </c>
      <c r="I362" s="186"/>
      <c r="J362" s="185">
        <f t="shared" si="12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126"/>
        <v>0</v>
      </c>
      <c r="Q362" s="171">
        <v>0</v>
      </c>
      <c r="R362" s="171">
        <f t="shared" si="127"/>
        <v>0</v>
      </c>
      <c r="S362" s="171">
        <v>0</v>
      </c>
      <c r="T362" s="172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225</v>
      </c>
      <c r="AT362" s="173" t="s">
        <v>406</v>
      </c>
      <c r="AU362" s="173" t="s">
        <v>150</v>
      </c>
      <c r="AY362" s="14" t="s">
        <v>172</v>
      </c>
      <c r="BE362" s="174">
        <f t="shared" si="129"/>
        <v>0</v>
      </c>
      <c r="BF362" s="174">
        <f t="shared" si="130"/>
        <v>0</v>
      </c>
      <c r="BG362" s="174">
        <f t="shared" si="131"/>
        <v>0</v>
      </c>
      <c r="BH362" s="174">
        <f t="shared" si="132"/>
        <v>0</v>
      </c>
      <c r="BI362" s="174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3" t="s">
        <v>1045</v>
      </c>
    </row>
    <row r="363" spans="1:65" s="2" customFormat="1" ht="37.9" customHeight="1">
      <c r="A363" s="29"/>
      <c r="B363" s="127"/>
      <c r="C363" s="181" t="s">
        <v>1046</v>
      </c>
      <c r="D363" s="181" t="s">
        <v>406</v>
      </c>
      <c r="E363" s="182" t="s">
        <v>1047</v>
      </c>
      <c r="F363" s="183" t="s">
        <v>1048</v>
      </c>
      <c r="G363" s="184" t="s">
        <v>244</v>
      </c>
      <c r="H363" s="185">
        <v>2</v>
      </c>
      <c r="I363" s="186"/>
      <c r="J363" s="185">
        <f t="shared" si="125"/>
        <v>0</v>
      </c>
      <c r="K363" s="187"/>
      <c r="L363" s="188"/>
      <c r="M363" s="189" t="s">
        <v>1</v>
      </c>
      <c r="N363" s="190" t="s">
        <v>38</v>
      </c>
      <c r="O363" s="58"/>
      <c r="P363" s="171">
        <f t="shared" si="126"/>
        <v>0</v>
      </c>
      <c r="Q363" s="171">
        <v>0</v>
      </c>
      <c r="R363" s="171">
        <f t="shared" si="127"/>
        <v>0</v>
      </c>
      <c r="S363" s="171">
        <v>0</v>
      </c>
      <c r="T363" s="172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225</v>
      </c>
      <c r="AT363" s="173" t="s">
        <v>406</v>
      </c>
      <c r="AU363" s="173" t="s">
        <v>150</v>
      </c>
      <c r="AY363" s="14" t="s">
        <v>172</v>
      </c>
      <c r="BE363" s="174">
        <f t="shared" si="129"/>
        <v>0</v>
      </c>
      <c r="BF363" s="174">
        <f t="shared" si="130"/>
        <v>0</v>
      </c>
      <c r="BG363" s="174">
        <f t="shared" si="131"/>
        <v>0</v>
      </c>
      <c r="BH363" s="174">
        <f t="shared" si="132"/>
        <v>0</v>
      </c>
      <c r="BI363" s="174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3" t="s">
        <v>1049</v>
      </c>
    </row>
    <row r="364" spans="1:65" s="2" customFormat="1" ht="24.2" customHeight="1">
      <c r="A364" s="29"/>
      <c r="B364" s="127"/>
      <c r="C364" s="181" t="s">
        <v>726</v>
      </c>
      <c r="D364" s="181" t="s">
        <v>406</v>
      </c>
      <c r="E364" s="182" t="s">
        <v>1050</v>
      </c>
      <c r="F364" s="183" t="s">
        <v>1051</v>
      </c>
      <c r="G364" s="184" t="s">
        <v>244</v>
      </c>
      <c r="H364" s="185">
        <v>15</v>
      </c>
      <c r="I364" s="186"/>
      <c r="J364" s="185">
        <f t="shared" si="12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126"/>
        <v>0</v>
      </c>
      <c r="Q364" s="171">
        <v>0</v>
      </c>
      <c r="R364" s="171">
        <f t="shared" si="127"/>
        <v>0</v>
      </c>
      <c r="S364" s="171">
        <v>0</v>
      </c>
      <c r="T364" s="172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225</v>
      </c>
      <c r="AT364" s="173" t="s">
        <v>406</v>
      </c>
      <c r="AU364" s="173" t="s">
        <v>150</v>
      </c>
      <c r="AY364" s="14" t="s">
        <v>172</v>
      </c>
      <c r="BE364" s="174">
        <f t="shared" si="129"/>
        <v>0</v>
      </c>
      <c r="BF364" s="174">
        <f t="shared" si="130"/>
        <v>0</v>
      </c>
      <c r="BG364" s="174">
        <f t="shared" si="131"/>
        <v>0</v>
      </c>
      <c r="BH364" s="174">
        <f t="shared" si="132"/>
        <v>0</v>
      </c>
      <c r="BI364" s="174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3" t="s">
        <v>1052</v>
      </c>
    </row>
    <row r="365" spans="1:65" s="2" customFormat="1" ht="33" customHeight="1">
      <c r="A365" s="29"/>
      <c r="B365" s="127"/>
      <c r="C365" s="181" t="s">
        <v>1053</v>
      </c>
      <c r="D365" s="181" t="s">
        <v>406</v>
      </c>
      <c r="E365" s="182" t="s">
        <v>1054</v>
      </c>
      <c r="F365" s="183" t="s">
        <v>1055</v>
      </c>
      <c r="G365" s="184" t="s">
        <v>244</v>
      </c>
      <c r="H365" s="185">
        <v>2</v>
      </c>
      <c r="I365" s="186"/>
      <c r="J365" s="185">
        <f t="shared" si="12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126"/>
        <v>0</v>
      </c>
      <c r="Q365" s="171">
        <v>0</v>
      </c>
      <c r="R365" s="171">
        <f t="shared" si="127"/>
        <v>0</v>
      </c>
      <c r="S365" s="171">
        <v>0</v>
      </c>
      <c r="T365" s="172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225</v>
      </c>
      <c r="AT365" s="173" t="s">
        <v>406</v>
      </c>
      <c r="AU365" s="173" t="s">
        <v>150</v>
      </c>
      <c r="AY365" s="14" t="s">
        <v>172</v>
      </c>
      <c r="BE365" s="174">
        <f t="shared" si="129"/>
        <v>0</v>
      </c>
      <c r="BF365" s="174">
        <f t="shared" si="130"/>
        <v>0</v>
      </c>
      <c r="BG365" s="174">
        <f t="shared" si="131"/>
        <v>0</v>
      </c>
      <c r="BH365" s="174">
        <f t="shared" si="132"/>
        <v>0</v>
      </c>
      <c r="BI365" s="174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3" t="s">
        <v>1056</v>
      </c>
    </row>
    <row r="366" spans="1:65" s="2" customFormat="1" ht="24.2" customHeight="1">
      <c r="A366" s="29"/>
      <c r="B366" s="127"/>
      <c r="C366" s="181" t="s">
        <v>731</v>
      </c>
      <c r="D366" s="181" t="s">
        <v>406</v>
      </c>
      <c r="E366" s="182" t="s">
        <v>1057</v>
      </c>
      <c r="F366" s="183" t="s">
        <v>1058</v>
      </c>
      <c r="G366" s="184" t="s">
        <v>244</v>
      </c>
      <c r="H366" s="185">
        <v>27</v>
      </c>
      <c r="I366" s="186"/>
      <c r="J366" s="185">
        <f t="shared" si="125"/>
        <v>0</v>
      </c>
      <c r="K366" s="187"/>
      <c r="L366" s="188"/>
      <c r="M366" s="189" t="s">
        <v>1</v>
      </c>
      <c r="N366" s="190" t="s">
        <v>38</v>
      </c>
      <c r="O366" s="58"/>
      <c r="P366" s="171">
        <f t="shared" si="126"/>
        <v>0</v>
      </c>
      <c r="Q366" s="171">
        <v>0</v>
      </c>
      <c r="R366" s="171">
        <f t="shared" si="127"/>
        <v>0</v>
      </c>
      <c r="S366" s="171">
        <v>0</v>
      </c>
      <c r="T366" s="172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225</v>
      </c>
      <c r="AT366" s="173" t="s">
        <v>406</v>
      </c>
      <c r="AU366" s="173" t="s">
        <v>150</v>
      </c>
      <c r="AY366" s="14" t="s">
        <v>172</v>
      </c>
      <c r="BE366" s="174">
        <f t="shared" si="129"/>
        <v>0</v>
      </c>
      <c r="BF366" s="174">
        <f t="shared" si="130"/>
        <v>0</v>
      </c>
      <c r="BG366" s="174">
        <f t="shared" si="131"/>
        <v>0</v>
      </c>
      <c r="BH366" s="174">
        <f t="shared" si="132"/>
        <v>0</v>
      </c>
      <c r="BI366" s="174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3" t="s">
        <v>1059</v>
      </c>
    </row>
    <row r="367" spans="1:65" s="2" customFormat="1" ht="24.2" customHeight="1">
      <c r="A367" s="29"/>
      <c r="B367" s="127"/>
      <c r="C367" s="181" t="s">
        <v>1060</v>
      </c>
      <c r="D367" s="181" t="s">
        <v>406</v>
      </c>
      <c r="E367" s="182" t="s">
        <v>1061</v>
      </c>
      <c r="F367" s="183" t="s">
        <v>1062</v>
      </c>
      <c r="G367" s="184" t="s">
        <v>244</v>
      </c>
      <c r="H367" s="185">
        <v>81</v>
      </c>
      <c r="I367" s="186"/>
      <c r="J367" s="185">
        <f t="shared" si="12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126"/>
        <v>0</v>
      </c>
      <c r="Q367" s="171">
        <v>0</v>
      </c>
      <c r="R367" s="171">
        <f t="shared" si="127"/>
        <v>0</v>
      </c>
      <c r="S367" s="171">
        <v>0</v>
      </c>
      <c r="T367" s="172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225</v>
      </c>
      <c r="AT367" s="173" t="s">
        <v>406</v>
      </c>
      <c r="AU367" s="173" t="s">
        <v>150</v>
      </c>
      <c r="AY367" s="14" t="s">
        <v>172</v>
      </c>
      <c r="BE367" s="174">
        <f t="shared" si="129"/>
        <v>0</v>
      </c>
      <c r="BF367" s="174">
        <f t="shared" si="130"/>
        <v>0</v>
      </c>
      <c r="BG367" s="174">
        <f t="shared" si="131"/>
        <v>0</v>
      </c>
      <c r="BH367" s="174">
        <f t="shared" si="132"/>
        <v>0</v>
      </c>
      <c r="BI367" s="174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3" t="s">
        <v>1063</v>
      </c>
    </row>
    <row r="368" spans="1:65" s="2" customFormat="1" ht="24.2" customHeight="1">
      <c r="A368" s="29"/>
      <c r="B368" s="127"/>
      <c r="C368" s="162" t="s">
        <v>735</v>
      </c>
      <c r="D368" s="162" t="s">
        <v>175</v>
      </c>
      <c r="E368" s="163" t="s">
        <v>1064</v>
      </c>
      <c r="F368" s="164" t="s">
        <v>1065</v>
      </c>
      <c r="G368" s="165" t="s">
        <v>239</v>
      </c>
      <c r="H368" s="166">
        <v>90.05</v>
      </c>
      <c r="I368" s="167"/>
      <c r="J368" s="166">
        <f t="shared" si="12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126"/>
        <v>0</v>
      </c>
      <c r="Q368" s="171">
        <v>0</v>
      </c>
      <c r="R368" s="171">
        <f t="shared" si="127"/>
        <v>0</v>
      </c>
      <c r="S368" s="171">
        <v>0</v>
      </c>
      <c r="T368" s="172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200</v>
      </c>
      <c r="AT368" s="173" t="s">
        <v>175</v>
      </c>
      <c r="AU368" s="173" t="s">
        <v>150</v>
      </c>
      <c r="AY368" s="14" t="s">
        <v>172</v>
      </c>
      <c r="BE368" s="174">
        <f t="shared" si="129"/>
        <v>0</v>
      </c>
      <c r="BF368" s="174">
        <f t="shared" si="130"/>
        <v>0</v>
      </c>
      <c r="BG368" s="174">
        <f t="shared" si="131"/>
        <v>0</v>
      </c>
      <c r="BH368" s="174">
        <f t="shared" si="132"/>
        <v>0</v>
      </c>
      <c r="BI368" s="174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3" t="s">
        <v>1066</v>
      </c>
    </row>
    <row r="369" spans="1:65" s="2" customFormat="1" ht="16.5" customHeight="1">
      <c r="A369" s="29"/>
      <c r="B369" s="127"/>
      <c r="C369" s="181" t="s">
        <v>1067</v>
      </c>
      <c r="D369" s="181" t="s">
        <v>406</v>
      </c>
      <c r="E369" s="182" t="s">
        <v>1068</v>
      </c>
      <c r="F369" s="183" t="s">
        <v>1069</v>
      </c>
      <c r="G369" s="184" t="s">
        <v>239</v>
      </c>
      <c r="H369" s="185">
        <v>90.05</v>
      </c>
      <c r="I369" s="186"/>
      <c r="J369" s="185">
        <f t="shared" si="12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126"/>
        <v>0</v>
      </c>
      <c r="Q369" s="171">
        <v>0</v>
      </c>
      <c r="R369" s="171">
        <f t="shared" si="127"/>
        <v>0</v>
      </c>
      <c r="S369" s="171">
        <v>0</v>
      </c>
      <c r="T369" s="172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225</v>
      </c>
      <c r="AT369" s="173" t="s">
        <v>406</v>
      </c>
      <c r="AU369" s="173" t="s">
        <v>150</v>
      </c>
      <c r="AY369" s="14" t="s">
        <v>172</v>
      </c>
      <c r="BE369" s="174">
        <f t="shared" si="129"/>
        <v>0</v>
      </c>
      <c r="BF369" s="174">
        <f t="shared" si="130"/>
        <v>0</v>
      </c>
      <c r="BG369" s="174">
        <f t="shared" si="131"/>
        <v>0</v>
      </c>
      <c r="BH369" s="174">
        <f t="shared" si="132"/>
        <v>0</v>
      </c>
      <c r="BI369" s="174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3" t="s">
        <v>1070</v>
      </c>
    </row>
    <row r="370" spans="1:65" s="2" customFormat="1" ht="21.75" customHeight="1">
      <c r="A370" s="29"/>
      <c r="B370" s="127"/>
      <c r="C370" s="162" t="s">
        <v>738</v>
      </c>
      <c r="D370" s="162" t="s">
        <v>175</v>
      </c>
      <c r="E370" s="163" t="s">
        <v>1071</v>
      </c>
      <c r="F370" s="164" t="s">
        <v>1072</v>
      </c>
      <c r="G370" s="165" t="s">
        <v>244</v>
      </c>
      <c r="H370" s="166">
        <v>20</v>
      </c>
      <c r="I370" s="167"/>
      <c r="J370" s="166">
        <f t="shared" si="125"/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si="126"/>
        <v>0</v>
      </c>
      <c r="Q370" s="171">
        <v>0</v>
      </c>
      <c r="R370" s="171">
        <f t="shared" si="127"/>
        <v>0</v>
      </c>
      <c r="S370" s="171">
        <v>0</v>
      </c>
      <c r="T370" s="172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200</v>
      </c>
      <c r="AT370" s="173" t="s">
        <v>175</v>
      </c>
      <c r="AU370" s="173" t="s">
        <v>150</v>
      </c>
      <c r="AY370" s="14" t="s">
        <v>172</v>
      </c>
      <c r="BE370" s="174">
        <f t="shared" si="129"/>
        <v>0</v>
      </c>
      <c r="BF370" s="174">
        <f t="shared" si="130"/>
        <v>0</v>
      </c>
      <c r="BG370" s="174">
        <f t="shared" si="131"/>
        <v>0</v>
      </c>
      <c r="BH370" s="174">
        <f t="shared" si="132"/>
        <v>0</v>
      </c>
      <c r="BI370" s="174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3" t="s">
        <v>1073</v>
      </c>
    </row>
    <row r="371" spans="1:65" s="2" customFormat="1" ht="44.25" customHeight="1">
      <c r="A371" s="29"/>
      <c r="B371" s="127"/>
      <c r="C371" s="181" t="s">
        <v>1074</v>
      </c>
      <c r="D371" s="181" t="s">
        <v>406</v>
      </c>
      <c r="E371" s="182" t="s">
        <v>1075</v>
      </c>
      <c r="F371" s="183" t="s">
        <v>1076</v>
      </c>
      <c r="G371" s="184" t="s">
        <v>244</v>
      </c>
      <c r="H371" s="185">
        <v>20</v>
      </c>
      <c r="I371" s="186"/>
      <c r="J371" s="185">
        <f t="shared" si="12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126"/>
        <v>0</v>
      </c>
      <c r="Q371" s="171">
        <v>0</v>
      </c>
      <c r="R371" s="171">
        <f t="shared" si="127"/>
        <v>0</v>
      </c>
      <c r="S371" s="171">
        <v>0</v>
      </c>
      <c r="T371" s="172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225</v>
      </c>
      <c r="AT371" s="173" t="s">
        <v>406</v>
      </c>
      <c r="AU371" s="173" t="s">
        <v>150</v>
      </c>
      <c r="AY371" s="14" t="s">
        <v>172</v>
      </c>
      <c r="BE371" s="174">
        <f t="shared" si="129"/>
        <v>0</v>
      </c>
      <c r="BF371" s="174">
        <f t="shared" si="130"/>
        <v>0</v>
      </c>
      <c r="BG371" s="174">
        <f t="shared" si="131"/>
        <v>0</v>
      </c>
      <c r="BH371" s="174">
        <f t="shared" si="132"/>
        <v>0</v>
      </c>
      <c r="BI371" s="174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3" t="s">
        <v>1077</v>
      </c>
    </row>
    <row r="372" spans="1:65" s="2" customFormat="1" ht="24.2" customHeight="1">
      <c r="A372" s="29"/>
      <c r="B372" s="127"/>
      <c r="C372" s="162" t="s">
        <v>742</v>
      </c>
      <c r="D372" s="162" t="s">
        <v>175</v>
      </c>
      <c r="E372" s="163" t="s">
        <v>1078</v>
      </c>
      <c r="F372" s="164" t="s">
        <v>1079</v>
      </c>
      <c r="G372" s="165" t="s">
        <v>725</v>
      </c>
      <c r="H372" s="167"/>
      <c r="I372" s="167"/>
      <c r="J372" s="166">
        <f t="shared" si="12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126"/>
        <v>0</v>
      </c>
      <c r="Q372" s="171">
        <v>0</v>
      </c>
      <c r="R372" s="171">
        <f t="shared" si="127"/>
        <v>0</v>
      </c>
      <c r="S372" s="171">
        <v>0</v>
      </c>
      <c r="T372" s="172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200</v>
      </c>
      <c r="AT372" s="173" t="s">
        <v>175</v>
      </c>
      <c r="AU372" s="173" t="s">
        <v>150</v>
      </c>
      <c r="AY372" s="14" t="s">
        <v>172</v>
      </c>
      <c r="BE372" s="174">
        <f t="shared" si="129"/>
        <v>0</v>
      </c>
      <c r="BF372" s="174">
        <f t="shared" si="130"/>
        <v>0</v>
      </c>
      <c r="BG372" s="174">
        <f t="shared" si="131"/>
        <v>0</v>
      </c>
      <c r="BH372" s="174">
        <f t="shared" si="132"/>
        <v>0</v>
      </c>
      <c r="BI372" s="174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3" t="s">
        <v>1080</v>
      </c>
    </row>
    <row r="373" spans="1:65" s="12" customFormat="1" ht="22.9" customHeight="1">
      <c r="B373" s="149"/>
      <c r="D373" s="150" t="s">
        <v>71</v>
      </c>
      <c r="E373" s="160" t="s">
        <v>369</v>
      </c>
      <c r="F373" s="160" t="s">
        <v>1081</v>
      </c>
      <c r="I373" s="152"/>
      <c r="J373" s="161">
        <f>BK373</f>
        <v>0</v>
      </c>
      <c r="L373" s="149"/>
      <c r="M373" s="154"/>
      <c r="N373" s="155"/>
      <c r="O373" s="155"/>
      <c r="P373" s="156">
        <f>SUM(P374:P395)</f>
        <v>0</v>
      </c>
      <c r="Q373" s="155"/>
      <c r="R373" s="156">
        <f>SUM(R374:R395)</f>
        <v>31.418759999999999</v>
      </c>
      <c r="S373" s="155"/>
      <c r="T373" s="157">
        <f>SUM(T374:T395)</f>
        <v>0</v>
      </c>
      <c r="AR373" s="150" t="s">
        <v>150</v>
      </c>
      <c r="AT373" s="158" t="s">
        <v>71</v>
      </c>
      <c r="AU373" s="158" t="s">
        <v>80</v>
      </c>
      <c r="AY373" s="150" t="s">
        <v>172</v>
      </c>
      <c r="BK373" s="159">
        <f>SUM(BK374:BK395)</f>
        <v>0</v>
      </c>
    </row>
    <row r="374" spans="1:65" s="2" customFormat="1" ht="33" customHeight="1">
      <c r="A374" s="29"/>
      <c r="B374" s="127"/>
      <c r="C374" s="162" t="s">
        <v>1082</v>
      </c>
      <c r="D374" s="162" t="s">
        <v>175</v>
      </c>
      <c r="E374" s="163" t="s">
        <v>1083</v>
      </c>
      <c r="F374" s="164" t="s">
        <v>1084</v>
      </c>
      <c r="G374" s="165" t="s">
        <v>239</v>
      </c>
      <c r="H374" s="166">
        <v>15.2</v>
      </c>
      <c r="I374" s="167"/>
      <c r="J374" s="166">
        <f t="shared" ref="J374:J395" si="135">ROUND(I374*H374,3)</f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ref="P374:P395" si="136">O374*H374</f>
        <v>0</v>
      </c>
      <c r="Q374" s="171">
        <v>5.0000000000000002E-5</v>
      </c>
      <c r="R374" s="171">
        <f t="shared" ref="R374:R395" si="137">Q374*H374</f>
        <v>7.6000000000000004E-4</v>
      </c>
      <c r="S374" s="171">
        <v>0</v>
      </c>
      <c r="T374" s="172">
        <f t="shared" ref="T374:T395" si="138">S374*H374</f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200</v>
      </c>
      <c r="AT374" s="173" t="s">
        <v>175</v>
      </c>
      <c r="AU374" s="173" t="s">
        <v>150</v>
      </c>
      <c r="AY374" s="14" t="s">
        <v>172</v>
      </c>
      <c r="BE374" s="174">
        <f t="shared" ref="BE374:BE395" si="139">IF(N374="základná",J374,0)</f>
        <v>0</v>
      </c>
      <c r="BF374" s="174">
        <f t="shared" ref="BF374:BF395" si="140">IF(N374="znížená",J374,0)</f>
        <v>0</v>
      </c>
      <c r="BG374" s="174">
        <f t="shared" ref="BG374:BG395" si="141">IF(N374="zákl. prenesená",J374,0)</f>
        <v>0</v>
      </c>
      <c r="BH374" s="174">
        <f t="shared" ref="BH374:BH395" si="142">IF(N374="zníž. prenesená",J374,0)</f>
        <v>0</v>
      </c>
      <c r="BI374" s="174">
        <f t="shared" ref="BI374:BI395" si="143">IF(N374="nulová",J374,0)</f>
        <v>0</v>
      </c>
      <c r="BJ374" s="14" t="s">
        <v>150</v>
      </c>
      <c r="BK374" s="175">
        <f t="shared" ref="BK374:BK395" si="144">ROUND(I374*H374,3)</f>
        <v>0</v>
      </c>
      <c r="BL374" s="14" t="s">
        <v>200</v>
      </c>
      <c r="BM374" s="173" t="s">
        <v>1085</v>
      </c>
    </row>
    <row r="375" spans="1:65" s="2" customFormat="1" ht="24.2" customHeight="1">
      <c r="A375" s="29"/>
      <c r="B375" s="127"/>
      <c r="C375" s="181" t="s">
        <v>745</v>
      </c>
      <c r="D375" s="181" t="s">
        <v>406</v>
      </c>
      <c r="E375" s="182" t="s">
        <v>1086</v>
      </c>
      <c r="F375" s="183" t="s">
        <v>1087</v>
      </c>
      <c r="G375" s="184" t="s">
        <v>239</v>
      </c>
      <c r="H375" s="185">
        <v>15.2</v>
      </c>
      <c r="I375" s="186"/>
      <c r="J375" s="185">
        <f t="shared" si="13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136"/>
        <v>0</v>
      </c>
      <c r="Q375" s="171">
        <v>5.0000000000000001E-3</v>
      </c>
      <c r="R375" s="171">
        <f t="shared" si="137"/>
        <v>7.5999999999999998E-2</v>
      </c>
      <c r="S375" s="171">
        <v>0</v>
      </c>
      <c r="T375" s="172">
        <f t="shared" si="13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225</v>
      </c>
      <c r="AT375" s="173" t="s">
        <v>406</v>
      </c>
      <c r="AU375" s="173" t="s">
        <v>150</v>
      </c>
      <c r="AY375" s="14" t="s">
        <v>172</v>
      </c>
      <c r="BE375" s="174">
        <f t="shared" si="139"/>
        <v>0</v>
      </c>
      <c r="BF375" s="174">
        <f t="shared" si="140"/>
        <v>0</v>
      </c>
      <c r="BG375" s="174">
        <f t="shared" si="141"/>
        <v>0</v>
      </c>
      <c r="BH375" s="174">
        <f t="shared" si="142"/>
        <v>0</v>
      </c>
      <c r="BI375" s="174">
        <f t="shared" si="143"/>
        <v>0</v>
      </c>
      <c r="BJ375" s="14" t="s">
        <v>150</v>
      </c>
      <c r="BK375" s="175">
        <f t="shared" si="144"/>
        <v>0</v>
      </c>
      <c r="BL375" s="14" t="s">
        <v>200</v>
      </c>
      <c r="BM375" s="173" t="s">
        <v>1088</v>
      </c>
    </row>
    <row r="376" spans="1:65" s="2" customFormat="1" ht="16.5" customHeight="1">
      <c r="A376" s="29"/>
      <c r="B376" s="127"/>
      <c r="C376" s="162" t="s">
        <v>1089</v>
      </c>
      <c r="D376" s="162" t="s">
        <v>175</v>
      </c>
      <c r="E376" s="163" t="s">
        <v>1090</v>
      </c>
      <c r="F376" s="164" t="s">
        <v>1091</v>
      </c>
      <c r="G376" s="165" t="s">
        <v>380</v>
      </c>
      <c r="H376" s="166">
        <v>3407.43</v>
      </c>
      <c r="I376" s="167"/>
      <c r="J376" s="166">
        <f t="shared" si="135"/>
        <v>0</v>
      </c>
      <c r="K376" s="168"/>
      <c r="L376" s="30"/>
      <c r="M376" s="169" t="s">
        <v>1</v>
      </c>
      <c r="N376" s="170" t="s">
        <v>38</v>
      </c>
      <c r="O376" s="58"/>
      <c r="P376" s="171">
        <f t="shared" si="136"/>
        <v>0</v>
      </c>
      <c r="Q376" s="171">
        <v>0</v>
      </c>
      <c r="R376" s="171">
        <f t="shared" si="137"/>
        <v>0</v>
      </c>
      <c r="S376" s="171">
        <v>0</v>
      </c>
      <c r="T376" s="172">
        <f t="shared" si="13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200</v>
      </c>
      <c r="AT376" s="173" t="s">
        <v>175</v>
      </c>
      <c r="AU376" s="173" t="s">
        <v>150</v>
      </c>
      <c r="AY376" s="14" t="s">
        <v>172</v>
      </c>
      <c r="BE376" s="174">
        <f t="shared" si="139"/>
        <v>0</v>
      </c>
      <c r="BF376" s="174">
        <f t="shared" si="140"/>
        <v>0</v>
      </c>
      <c r="BG376" s="174">
        <f t="shared" si="141"/>
        <v>0</v>
      </c>
      <c r="BH376" s="174">
        <f t="shared" si="142"/>
        <v>0</v>
      </c>
      <c r="BI376" s="174">
        <f t="shared" si="143"/>
        <v>0</v>
      </c>
      <c r="BJ376" s="14" t="s">
        <v>150</v>
      </c>
      <c r="BK376" s="175">
        <f t="shared" si="144"/>
        <v>0</v>
      </c>
      <c r="BL376" s="14" t="s">
        <v>200</v>
      </c>
      <c r="BM376" s="173" t="s">
        <v>1092</v>
      </c>
    </row>
    <row r="377" spans="1:65" s="2" customFormat="1" ht="16.5" customHeight="1">
      <c r="A377" s="29"/>
      <c r="B377" s="127"/>
      <c r="C377" s="181" t="s">
        <v>749</v>
      </c>
      <c r="D377" s="181" t="s">
        <v>406</v>
      </c>
      <c r="E377" s="182" t="s">
        <v>1093</v>
      </c>
      <c r="F377" s="183" t="s">
        <v>1094</v>
      </c>
      <c r="G377" s="184" t="s">
        <v>266</v>
      </c>
      <c r="H377" s="185">
        <v>2.39</v>
      </c>
      <c r="I377" s="186"/>
      <c r="J377" s="185">
        <f t="shared" si="135"/>
        <v>0</v>
      </c>
      <c r="K377" s="187"/>
      <c r="L377" s="188"/>
      <c r="M377" s="189" t="s">
        <v>1</v>
      </c>
      <c r="N377" s="190" t="s">
        <v>38</v>
      </c>
      <c r="O377" s="58"/>
      <c r="P377" s="171">
        <f t="shared" si="136"/>
        <v>0</v>
      </c>
      <c r="Q377" s="171">
        <v>0</v>
      </c>
      <c r="R377" s="171">
        <f t="shared" si="137"/>
        <v>0</v>
      </c>
      <c r="S377" s="171">
        <v>0</v>
      </c>
      <c r="T377" s="172">
        <f t="shared" si="13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225</v>
      </c>
      <c r="AT377" s="173" t="s">
        <v>406</v>
      </c>
      <c r="AU377" s="173" t="s">
        <v>150</v>
      </c>
      <c r="AY377" s="14" t="s">
        <v>172</v>
      </c>
      <c r="BE377" s="174">
        <f t="shared" si="139"/>
        <v>0</v>
      </c>
      <c r="BF377" s="174">
        <f t="shared" si="140"/>
        <v>0</v>
      </c>
      <c r="BG377" s="174">
        <f t="shared" si="141"/>
        <v>0</v>
      </c>
      <c r="BH377" s="174">
        <f t="shared" si="142"/>
        <v>0</v>
      </c>
      <c r="BI377" s="174">
        <f t="shared" si="143"/>
        <v>0</v>
      </c>
      <c r="BJ377" s="14" t="s">
        <v>150</v>
      </c>
      <c r="BK377" s="175">
        <f t="shared" si="144"/>
        <v>0</v>
      </c>
      <c r="BL377" s="14" t="s">
        <v>200</v>
      </c>
      <c r="BM377" s="173" t="s">
        <v>1095</v>
      </c>
    </row>
    <row r="378" spans="1:65" s="2" customFormat="1" ht="16.5" customHeight="1">
      <c r="A378" s="29"/>
      <c r="B378" s="127"/>
      <c r="C378" s="181" t="s">
        <v>1096</v>
      </c>
      <c r="D378" s="181" t="s">
        <v>406</v>
      </c>
      <c r="E378" s="182" t="s">
        <v>1097</v>
      </c>
      <c r="F378" s="183" t="s">
        <v>1098</v>
      </c>
      <c r="G378" s="184" t="s">
        <v>266</v>
      </c>
      <c r="H378" s="185">
        <v>0.754</v>
      </c>
      <c r="I378" s="186"/>
      <c r="J378" s="185">
        <f t="shared" si="13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136"/>
        <v>0</v>
      </c>
      <c r="Q378" s="171">
        <v>0</v>
      </c>
      <c r="R378" s="171">
        <f t="shared" si="137"/>
        <v>0</v>
      </c>
      <c r="S378" s="171">
        <v>0</v>
      </c>
      <c r="T378" s="172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225</v>
      </c>
      <c r="AT378" s="173" t="s">
        <v>406</v>
      </c>
      <c r="AU378" s="173" t="s">
        <v>150</v>
      </c>
      <c r="AY378" s="14" t="s">
        <v>172</v>
      </c>
      <c r="BE378" s="174">
        <f t="shared" si="139"/>
        <v>0</v>
      </c>
      <c r="BF378" s="174">
        <f t="shared" si="140"/>
        <v>0</v>
      </c>
      <c r="BG378" s="174">
        <f t="shared" si="141"/>
        <v>0</v>
      </c>
      <c r="BH378" s="174">
        <f t="shared" si="142"/>
        <v>0</v>
      </c>
      <c r="BI378" s="174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3" t="s">
        <v>1099</v>
      </c>
    </row>
    <row r="379" spans="1:65" s="2" customFormat="1" ht="16.5" customHeight="1">
      <c r="A379" s="29"/>
      <c r="B379" s="127"/>
      <c r="C379" s="181" t="s">
        <v>752</v>
      </c>
      <c r="D379" s="181" t="s">
        <v>406</v>
      </c>
      <c r="E379" s="182" t="s">
        <v>1100</v>
      </c>
      <c r="F379" s="183" t="s">
        <v>1101</v>
      </c>
      <c r="G379" s="184" t="s">
        <v>266</v>
      </c>
      <c r="H379" s="185">
        <v>0.26400000000000001</v>
      </c>
      <c r="I379" s="186"/>
      <c r="J379" s="185">
        <f t="shared" si="13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136"/>
        <v>0</v>
      </c>
      <c r="Q379" s="171">
        <v>0</v>
      </c>
      <c r="R379" s="171">
        <f t="shared" si="137"/>
        <v>0</v>
      </c>
      <c r="S379" s="171">
        <v>0</v>
      </c>
      <c r="T379" s="172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225</v>
      </c>
      <c r="AT379" s="173" t="s">
        <v>406</v>
      </c>
      <c r="AU379" s="173" t="s">
        <v>150</v>
      </c>
      <c r="AY379" s="14" t="s">
        <v>172</v>
      </c>
      <c r="BE379" s="174">
        <f t="shared" si="139"/>
        <v>0</v>
      </c>
      <c r="BF379" s="174">
        <f t="shared" si="140"/>
        <v>0</v>
      </c>
      <c r="BG379" s="174">
        <f t="shared" si="141"/>
        <v>0</v>
      </c>
      <c r="BH379" s="174">
        <f t="shared" si="142"/>
        <v>0</v>
      </c>
      <c r="BI379" s="174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3" t="s">
        <v>1102</v>
      </c>
    </row>
    <row r="380" spans="1:65" s="2" customFormat="1" ht="24.2" customHeight="1">
      <c r="A380" s="29"/>
      <c r="B380" s="127"/>
      <c r="C380" s="181" t="s">
        <v>1103</v>
      </c>
      <c r="D380" s="181" t="s">
        <v>406</v>
      </c>
      <c r="E380" s="182" t="s">
        <v>1104</v>
      </c>
      <c r="F380" s="183" t="s">
        <v>1105</v>
      </c>
      <c r="G380" s="184" t="s">
        <v>178</v>
      </c>
      <c r="H380" s="185">
        <v>113</v>
      </c>
      <c r="I380" s="186"/>
      <c r="J380" s="185">
        <f t="shared" si="135"/>
        <v>0</v>
      </c>
      <c r="K380" s="187"/>
      <c r="L380" s="188"/>
      <c r="M380" s="189" t="s">
        <v>1</v>
      </c>
      <c r="N380" s="190" t="s">
        <v>38</v>
      </c>
      <c r="O380" s="58"/>
      <c r="P380" s="171">
        <f t="shared" si="136"/>
        <v>0</v>
      </c>
      <c r="Q380" s="171">
        <v>0</v>
      </c>
      <c r="R380" s="171">
        <f t="shared" si="137"/>
        <v>0</v>
      </c>
      <c r="S380" s="171">
        <v>0</v>
      </c>
      <c r="T380" s="172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225</v>
      </c>
      <c r="AT380" s="173" t="s">
        <v>406</v>
      </c>
      <c r="AU380" s="173" t="s">
        <v>150</v>
      </c>
      <c r="AY380" s="14" t="s">
        <v>172</v>
      </c>
      <c r="BE380" s="174">
        <f t="shared" si="139"/>
        <v>0</v>
      </c>
      <c r="BF380" s="174">
        <f t="shared" si="140"/>
        <v>0</v>
      </c>
      <c r="BG380" s="174">
        <f t="shared" si="141"/>
        <v>0</v>
      </c>
      <c r="BH380" s="174">
        <f t="shared" si="142"/>
        <v>0</v>
      </c>
      <c r="BI380" s="174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3" t="s">
        <v>1106</v>
      </c>
    </row>
    <row r="381" spans="1:65" s="2" customFormat="1" ht="21.75" customHeight="1">
      <c r="A381" s="29"/>
      <c r="B381" s="127"/>
      <c r="C381" s="181" t="s">
        <v>756</v>
      </c>
      <c r="D381" s="181" t="s">
        <v>406</v>
      </c>
      <c r="E381" s="182" t="s">
        <v>1107</v>
      </c>
      <c r="F381" s="183" t="s">
        <v>1108</v>
      </c>
      <c r="G381" s="184" t="s">
        <v>244</v>
      </c>
      <c r="H381" s="185">
        <v>4</v>
      </c>
      <c r="I381" s="186"/>
      <c r="J381" s="185">
        <f t="shared" si="13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136"/>
        <v>0</v>
      </c>
      <c r="Q381" s="171">
        <v>0</v>
      </c>
      <c r="R381" s="171">
        <f t="shared" si="137"/>
        <v>0</v>
      </c>
      <c r="S381" s="171">
        <v>0</v>
      </c>
      <c r="T381" s="172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225</v>
      </c>
      <c r="AT381" s="173" t="s">
        <v>406</v>
      </c>
      <c r="AU381" s="173" t="s">
        <v>150</v>
      </c>
      <c r="AY381" s="14" t="s">
        <v>172</v>
      </c>
      <c r="BE381" s="174">
        <f t="shared" si="139"/>
        <v>0</v>
      </c>
      <c r="BF381" s="174">
        <f t="shared" si="140"/>
        <v>0</v>
      </c>
      <c r="BG381" s="174">
        <f t="shared" si="141"/>
        <v>0</v>
      </c>
      <c r="BH381" s="174">
        <f t="shared" si="142"/>
        <v>0</v>
      </c>
      <c r="BI381" s="174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3" t="s">
        <v>1109</v>
      </c>
    </row>
    <row r="382" spans="1:65" s="2" customFormat="1" ht="33" customHeight="1">
      <c r="A382" s="29"/>
      <c r="B382" s="127"/>
      <c r="C382" s="162" t="s">
        <v>1110</v>
      </c>
      <c r="D382" s="162" t="s">
        <v>175</v>
      </c>
      <c r="E382" s="163" t="s">
        <v>1111</v>
      </c>
      <c r="F382" s="164" t="s">
        <v>1112</v>
      </c>
      <c r="G382" s="165" t="s">
        <v>380</v>
      </c>
      <c r="H382" s="166">
        <v>1941.26</v>
      </c>
      <c r="I382" s="167"/>
      <c r="J382" s="166">
        <f t="shared" si="13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136"/>
        <v>0</v>
      </c>
      <c r="Q382" s="171">
        <v>0</v>
      </c>
      <c r="R382" s="171">
        <f t="shared" si="137"/>
        <v>0</v>
      </c>
      <c r="S382" s="171">
        <v>0</v>
      </c>
      <c r="T382" s="172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200</v>
      </c>
      <c r="AT382" s="173" t="s">
        <v>175</v>
      </c>
      <c r="AU382" s="173" t="s">
        <v>150</v>
      </c>
      <c r="AY382" s="14" t="s">
        <v>172</v>
      </c>
      <c r="BE382" s="174">
        <f t="shared" si="139"/>
        <v>0</v>
      </c>
      <c r="BF382" s="174">
        <f t="shared" si="140"/>
        <v>0</v>
      </c>
      <c r="BG382" s="174">
        <f t="shared" si="141"/>
        <v>0</v>
      </c>
      <c r="BH382" s="174">
        <f t="shared" si="142"/>
        <v>0</v>
      </c>
      <c r="BI382" s="174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3" t="s">
        <v>1113</v>
      </c>
    </row>
    <row r="383" spans="1:65" s="2" customFormat="1" ht="24.2" customHeight="1">
      <c r="A383" s="29"/>
      <c r="B383" s="127"/>
      <c r="C383" s="181" t="s">
        <v>759</v>
      </c>
      <c r="D383" s="181" t="s">
        <v>406</v>
      </c>
      <c r="E383" s="182" t="s">
        <v>1114</v>
      </c>
      <c r="F383" s="183" t="s">
        <v>1115</v>
      </c>
      <c r="G383" s="184" t="s">
        <v>266</v>
      </c>
      <c r="H383" s="185">
        <v>0.80400000000000005</v>
      </c>
      <c r="I383" s="186"/>
      <c r="J383" s="185">
        <f t="shared" si="13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136"/>
        <v>0</v>
      </c>
      <c r="Q383" s="171">
        <v>0</v>
      </c>
      <c r="R383" s="171">
        <f t="shared" si="137"/>
        <v>0</v>
      </c>
      <c r="S383" s="171">
        <v>0</v>
      </c>
      <c r="T383" s="172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225</v>
      </c>
      <c r="AT383" s="173" t="s">
        <v>406</v>
      </c>
      <c r="AU383" s="173" t="s">
        <v>150</v>
      </c>
      <c r="AY383" s="14" t="s">
        <v>172</v>
      </c>
      <c r="BE383" s="174">
        <f t="shared" si="139"/>
        <v>0</v>
      </c>
      <c r="BF383" s="174">
        <f t="shared" si="140"/>
        <v>0</v>
      </c>
      <c r="BG383" s="174">
        <f t="shared" si="141"/>
        <v>0</v>
      </c>
      <c r="BH383" s="174">
        <f t="shared" si="142"/>
        <v>0</v>
      </c>
      <c r="BI383" s="174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3" t="s">
        <v>1116</v>
      </c>
    </row>
    <row r="384" spans="1:65" s="2" customFormat="1" ht="24.2" customHeight="1">
      <c r="A384" s="29"/>
      <c r="B384" s="127"/>
      <c r="C384" s="181" t="s">
        <v>1117</v>
      </c>
      <c r="D384" s="181" t="s">
        <v>406</v>
      </c>
      <c r="E384" s="182" t="s">
        <v>1118</v>
      </c>
      <c r="F384" s="183" t="s">
        <v>1119</v>
      </c>
      <c r="G384" s="184" t="s">
        <v>239</v>
      </c>
      <c r="H384" s="185">
        <v>204.44</v>
      </c>
      <c r="I384" s="186"/>
      <c r="J384" s="185">
        <f t="shared" si="135"/>
        <v>0</v>
      </c>
      <c r="K384" s="187"/>
      <c r="L384" s="188"/>
      <c r="M384" s="189" t="s">
        <v>1</v>
      </c>
      <c r="N384" s="190" t="s">
        <v>38</v>
      </c>
      <c r="O384" s="58"/>
      <c r="P384" s="171">
        <f t="shared" si="136"/>
        <v>0</v>
      </c>
      <c r="Q384" s="171">
        <v>0</v>
      </c>
      <c r="R384" s="171">
        <f t="shared" si="137"/>
        <v>0</v>
      </c>
      <c r="S384" s="171">
        <v>0</v>
      </c>
      <c r="T384" s="172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225</v>
      </c>
      <c r="AT384" s="173" t="s">
        <v>406</v>
      </c>
      <c r="AU384" s="173" t="s">
        <v>150</v>
      </c>
      <c r="AY384" s="14" t="s">
        <v>172</v>
      </c>
      <c r="BE384" s="174">
        <f t="shared" si="139"/>
        <v>0</v>
      </c>
      <c r="BF384" s="174">
        <f t="shared" si="140"/>
        <v>0</v>
      </c>
      <c r="BG384" s="174">
        <f t="shared" si="141"/>
        <v>0</v>
      </c>
      <c r="BH384" s="174">
        <f t="shared" si="142"/>
        <v>0</v>
      </c>
      <c r="BI384" s="174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3" t="s">
        <v>1120</v>
      </c>
    </row>
    <row r="385" spans="1:65" s="2" customFormat="1" ht="24.2" customHeight="1">
      <c r="A385" s="29"/>
      <c r="B385" s="127"/>
      <c r="C385" s="181" t="s">
        <v>763</v>
      </c>
      <c r="D385" s="181" t="s">
        <v>406</v>
      </c>
      <c r="E385" s="182" t="s">
        <v>1121</v>
      </c>
      <c r="F385" s="183" t="s">
        <v>1122</v>
      </c>
      <c r="G385" s="184" t="s">
        <v>244</v>
      </c>
      <c r="H385" s="185">
        <v>2</v>
      </c>
      <c r="I385" s="186"/>
      <c r="J385" s="185">
        <f t="shared" si="13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136"/>
        <v>0</v>
      </c>
      <c r="Q385" s="171">
        <v>0</v>
      </c>
      <c r="R385" s="171">
        <f t="shared" si="137"/>
        <v>0</v>
      </c>
      <c r="S385" s="171">
        <v>0</v>
      </c>
      <c r="T385" s="172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225</v>
      </c>
      <c r="AT385" s="173" t="s">
        <v>406</v>
      </c>
      <c r="AU385" s="173" t="s">
        <v>150</v>
      </c>
      <c r="AY385" s="14" t="s">
        <v>172</v>
      </c>
      <c r="BE385" s="174">
        <f t="shared" si="139"/>
        <v>0</v>
      </c>
      <c r="BF385" s="174">
        <f t="shared" si="140"/>
        <v>0</v>
      </c>
      <c r="BG385" s="174">
        <f t="shared" si="141"/>
        <v>0</v>
      </c>
      <c r="BH385" s="174">
        <f t="shared" si="142"/>
        <v>0</v>
      </c>
      <c r="BI385" s="174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3" t="s">
        <v>1123</v>
      </c>
    </row>
    <row r="386" spans="1:65" s="2" customFormat="1" ht="24.2" customHeight="1">
      <c r="A386" s="29"/>
      <c r="B386" s="127"/>
      <c r="C386" s="181" t="s">
        <v>1124</v>
      </c>
      <c r="D386" s="181" t="s">
        <v>406</v>
      </c>
      <c r="E386" s="182" t="s">
        <v>1125</v>
      </c>
      <c r="F386" s="183" t="s">
        <v>1126</v>
      </c>
      <c r="G386" s="184" t="s">
        <v>266</v>
      </c>
      <c r="H386" s="185">
        <v>0.83299999999999996</v>
      </c>
      <c r="I386" s="186"/>
      <c r="J386" s="185">
        <f t="shared" si="135"/>
        <v>0</v>
      </c>
      <c r="K386" s="187"/>
      <c r="L386" s="188"/>
      <c r="M386" s="189" t="s">
        <v>1</v>
      </c>
      <c r="N386" s="190" t="s">
        <v>38</v>
      </c>
      <c r="O386" s="58"/>
      <c r="P386" s="171">
        <f t="shared" si="136"/>
        <v>0</v>
      </c>
      <c r="Q386" s="171">
        <v>0</v>
      </c>
      <c r="R386" s="171">
        <f t="shared" si="137"/>
        <v>0</v>
      </c>
      <c r="S386" s="171">
        <v>0</v>
      </c>
      <c r="T386" s="172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225</v>
      </c>
      <c r="AT386" s="173" t="s">
        <v>406</v>
      </c>
      <c r="AU386" s="173" t="s">
        <v>150</v>
      </c>
      <c r="AY386" s="14" t="s">
        <v>172</v>
      </c>
      <c r="BE386" s="174">
        <f t="shared" si="139"/>
        <v>0</v>
      </c>
      <c r="BF386" s="174">
        <f t="shared" si="140"/>
        <v>0</v>
      </c>
      <c r="BG386" s="174">
        <f t="shared" si="141"/>
        <v>0</v>
      </c>
      <c r="BH386" s="174">
        <f t="shared" si="142"/>
        <v>0</v>
      </c>
      <c r="BI386" s="174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3" t="s">
        <v>1127</v>
      </c>
    </row>
    <row r="387" spans="1:65" s="2" customFormat="1" ht="16.5" customHeight="1">
      <c r="A387" s="29"/>
      <c r="B387" s="127"/>
      <c r="C387" s="181" t="s">
        <v>766</v>
      </c>
      <c r="D387" s="181" t="s">
        <v>406</v>
      </c>
      <c r="E387" s="182" t="s">
        <v>1128</v>
      </c>
      <c r="F387" s="183" t="s">
        <v>1129</v>
      </c>
      <c r="G387" s="184" t="s">
        <v>178</v>
      </c>
      <c r="H387" s="185">
        <v>14.43</v>
      </c>
      <c r="I387" s="186"/>
      <c r="J387" s="185">
        <f t="shared" si="13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136"/>
        <v>0</v>
      </c>
      <c r="Q387" s="171">
        <v>0</v>
      </c>
      <c r="R387" s="171">
        <f t="shared" si="137"/>
        <v>0</v>
      </c>
      <c r="S387" s="171">
        <v>0</v>
      </c>
      <c r="T387" s="172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225</v>
      </c>
      <c r="AT387" s="173" t="s">
        <v>406</v>
      </c>
      <c r="AU387" s="173" t="s">
        <v>150</v>
      </c>
      <c r="AY387" s="14" t="s">
        <v>172</v>
      </c>
      <c r="BE387" s="174">
        <f t="shared" si="139"/>
        <v>0</v>
      </c>
      <c r="BF387" s="174">
        <f t="shared" si="140"/>
        <v>0</v>
      </c>
      <c r="BG387" s="174">
        <f t="shared" si="141"/>
        <v>0</v>
      </c>
      <c r="BH387" s="174">
        <f t="shared" si="142"/>
        <v>0</v>
      </c>
      <c r="BI387" s="174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3" t="s">
        <v>1130</v>
      </c>
    </row>
    <row r="388" spans="1:65" s="2" customFormat="1" ht="33" customHeight="1">
      <c r="A388" s="29"/>
      <c r="B388" s="127"/>
      <c r="C388" s="162" t="s">
        <v>1131</v>
      </c>
      <c r="D388" s="162" t="s">
        <v>175</v>
      </c>
      <c r="E388" s="163" t="s">
        <v>1132</v>
      </c>
      <c r="F388" s="164" t="s">
        <v>1133</v>
      </c>
      <c r="G388" s="165" t="s">
        <v>380</v>
      </c>
      <c r="H388" s="166">
        <v>56863.92</v>
      </c>
      <c r="I388" s="167"/>
      <c r="J388" s="166">
        <f t="shared" si="135"/>
        <v>0</v>
      </c>
      <c r="K388" s="168"/>
      <c r="L388" s="30"/>
      <c r="M388" s="169" t="s">
        <v>1</v>
      </c>
      <c r="N388" s="170" t="s">
        <v>38</v>
      </c>
      <c r="O388" s="58"/>
      <c r="P388" s="171">
        <f t="shared" si="136"/>
        <v>0</v>
      </c>
      <c r="Q388" s="171">
        <v>0</v>
      </c>
      <c r="R388" s="171">
        <f t="shared" si="137"/>
        <v>0</v>
      </c>
      <c r="S388" s="171">
        <v>0</v>
      </c>
      <c r="T388" s="172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200</v>
      </c>
      <c r="AT388" s="173" t="s">
        <v>175</v>
      </c>
      <c r="AU388" s="173" t="s">
        <v>150</v>
      </c>
      <c r="AY388" s="14" t="s">
        <v>172</v>
      </c>
      <c r="BE388" s="174">
        <f t="shared" si="139"/>
        <v>0</v>
      </c>
      <c r="BF388" s="174">
        <f t="shared" si="140"/>
        <v>0</v>
      </c>
      <c r="BG388" s="174">
        <f t="shared" si="141"/>
        <v>0</v>
      </c>
      <c r="BH388" s="174">
        <f t="shared" si="142"/>
        <v>0</v>
      </c>
      <c r="BI388" s="174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3" t="s">
        <v>1134</v>
      </c>
    </row>
    <row r="389" spans="1:65" s="2" customFormat="1" ht="24.2" customHeight="1">
      <c r="A389" s="29"/>
      <c r="B389" s="127"/>
      <c r="C389" s="181" t="s">
        <v>772</v>
      </c>
      <c r="D389" s="181" t="s">
        <v>406</v>
      </c>
      <c r="E389" s="182" t="s">
        <v>1135</v>
      </c>
      <c r="F389" s="183" t="s">
        <v>1136</v>
      </c>
      <c r="G389" s="184" t="s">
        <v>266</v>
      </c>
      <c r="H389" s="185">
        <v>6.7469999999999999</v>
      </c>
      <c r="I389" s="186"/>
      <c r="J389" s="185">
        <f t="shared" si="135"/>
        <v>0</v>
      </c>
      <c r="K389" s="187"/>
      <c r="L389" s="188"/>
      <c r="M389" s="189" t="s">
        <v>1</v>
      </c>
      <c r="N389" s="190" t="s">
        <v>38</v>
      </c>
      <c r="O389" s="58"/>
      <c r="P389" s="171">
        <f t="shared" si="136"/>
        <v>0</v>
      </c>
      <c r="Q389" s="171">
        <v>0</v>
      </c>
      <c r="R389" s="171">
        <f t="shared" si="137"/>
        <v>0</v>
      </c>
      <c r="S389" s="171">
        <v>0</v>
      </c>
      <c r="T389" s="172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225</v>
      </c>
      <c r="AT389" s="173" t="s">
        <v>406</v>
      </c>
      <c r="AU389" s="173" t="s">
        <v>150</v>
      </c>
      <c r="AY389" s="14" t="s">
        <v>172</v>
      </c>
      <c r="BE389" s="174">
        <f t="shared" si="139"/>
        <v>0</v>
      </c>
      <c r="BF389" s="174">
        <f t="shared" si="140"/>
        <v>0</v>
      </c>
      <c r="BG389" s="174">
        <f t="shared" si="141"/>
        <v>0</v>
      </c>
      <c r="BH389" s="174">
        <f t="shared" si="142"/>
        <v>0</v>
      </c>
      <c r="BI389" s="174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3" t="s">
        <v>1137</v>
      </c>
    </row>
    <row r="390" spans="1:65" s="2" customFormat="1" ht="24.2" customHeight="1">
      <c r="A390" s="29"/>
      <c r="B390" s="127"/>
      <c r="C390" s="181" t="s">
        <v>1138</v>
      </c>
      <c r="D390" s="181" t="s">
        <v>406</v>
      </c>
      <c r="E390" s="182" t="s">
        <v>1139</v>
      </c>
      <c r="F390" s="183" t="s">
        <v>1140</v>
      </c>
      <c r="G390" s="184" t="s">
        <v>266</v>
      </c>
      <c r="H390" s="185">
        <v>13.695</v>
      </c>
      <c r="I390" s="186"/>
      <c r="J390" s="185">
        <f t="shared" si="135"/>
        <v>0</v>
      </c>
      <c r="K390" s="187"/>
      <c r="L390" s="188"/>
      <c r="M390" s="189" t="s">
        <v>1</v>
      </c>
      <c r="N390" s="190" t="s">
        <v>38</v>
      </c>
      <c r="O390" s="58"/>
      <c r="P390" s="171">
        <f t="shared" si="136"/>
        <v>0</v>
      </c>
      <c r="Q390" s="171">
        <v>0</v>
      </c>
      <c r="R390" s="171">
        <f t="shared" si="137"/>
        <v>0</v>
      </c>
      <c r="S390" s="171">
        <v>0</v>
      </c>
      <c r="T390" s="172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225</v>
      </c>
      <c r="AT390" s="173" t="s">
        <v>406</v>
      </c>
      <c r="AU390" s="173" t="s">
        <v>150</v>
      </c>
      <c r="AY390" s="14" t="s">
        <v>172</v>
      </c>
      <c r="BE390" s="174">
        <f t="shared" si="139"/>
        <v>0</v>
      </c>
      <c r="BF390" s="174">
        <f t="shared" si="140"/>
        <v>0</v>
      </c>
      <c r="BG390" s="174">
        <f t="shared" si="141"/>
        <v>0</v>
      </c>
      <c r="BH390" s="174">
        <f t="shared" si="142"/>
        <v>0</v>
      </c>
      <c r="BI390" s="174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3" t="s">
        <v>1141</v>
      </c>
    </row>
    <row r="391" spans="1:65" s="2" customFormat="1" ht="24.2" customHeight="1">
      <c r="A391" s="29"/>
      <c r="B391" s="127"/>
      <c r="C391" s="181" t="s">
        <v>775</v>
      </c>
      <c r="D391" s="181" t="s">
        <v>406</v>
      </c>
      <c r="E391" s="182" t="s">
        <v>1142</v>
      </c>
      <c r="F391" s="183" t="s">
        <v>1143</v>
      </c>
      <c r="G391" s="184" t="s">
        <v>266</v>
      </c>
      <c r="H391" s="185">
        <v>3.012</v>
      </c>
      <c r="I391" s="186"/>
      <c r="J391" s="185">
        <f t="shared" si="13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36"/>
        <v>0</v>
      </c>
      <c r="Q391" s="171">
        <v>0</v>
      </c>
      <c r="R391" s="171">
        <f t="shared" si="137"/>
        <v>0</v>
      </c>
      <c r="S391" s="171">
        <v>0</v>
      </c>
      <c r="T391" s="172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225</v>
      </c>
      <c r="AT391" s="173" t="s">
        <v>406</v>
      </c>
      <c r="AU391" s="173" t="s">
        <v>150</v>
      </c>
      <c r="AY391" s="14" t="s">
        <v>172</v>
      </c>
      <c r="BE391" s="174">
        <f t="shared" si="139"/>
        <v>0</v>
      </c>
      <c r="BF391" s="174">
        <f t="shared" si="140"/>
        <v>0</v>
      </c>
      <c r="BG391" s="174">
        <f t="shared" si="141"/>
        <v>0</v>
      </c>
      <c r="BH391" s="174">
        <f t="shared" si="142"/>
        <v>0</v>
      </c>
      <c r="BI391" s="174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3" t="s">
        <v>1144</v>
      </c>
    </row>
    <row r="392" spans="1:65" s="2" customFormat="1" ht="24.2" customHeight="1">
      <c r="A392" s="29"/>
      <c r="B392" s="127"/>
      <c r="C392" s="181" t="s">
        <v>1145</v>
      </c>
      <c r="D392" s="181" t="s">
        <v>406</v>
      </c>
      <c r="E392" s="182" t="s">
        <v>1146</v>
      </c>
      <c r="F392" s="183" t="s">
        <v>1147</v>
      </c>
      <c r="G392" s="184" t="s">
        <v>266</v>
      </c>
      <c r="H392" s="185">
        <v>1.0509999999999999</v>
      </c>
      <c r="I392" s="186"/>
      <c r="J392" s="185">
        <f t="shared" si="13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36"/>
        <v>0</v>
      </c>
      <c r="Q392" s="171">
        <v>0</v>
      </c>
      <c r="R392" s="171">
        <f t="shared" si="137"/>
        <v>0</v>
      </c>
      <c r="S392" s="171">
        <v>0</v>
      </c>
      <c r="T392" s="172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225</v>
      </c>
      <c r="AT392" s="173" t="s">
        <v>406</v>
      </c>
      <c r="AU392" s="173" t="s">
        <v>150</v>
      </c>
      <c r="AY392" s="14" t="s">
        <v>172</v>
      </c>
      <c r="BE392" s="174">
        <f t="shared" si="139"/>
        <v>0</v>
      </c>
      <c r="BF392" s="174">
        <f t="shared" si="140"/>
        <v>0</v>
      </c>
      <c r="BG392" s="174">
        <f t="shared" si="141"/>
        <v>0</v>
      </c>
      <c r="BH392" s="174">
        <f t="shared" si="142"/>
        <v>0</v>
      </c>
      <c r="BI392" s="174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3" t="s">
        <v>1148</v>
      </c>
    </row>
    <row r="393" spans="1:65" s="2" customFormat="1" ht="21.75" customHeight="1">
      <c r="A393" s="29"/>
      <c r="B393" s="127"/>
      <c r="C393" s="181" t="s">
        <v>780</v>
      </c>
      <c r="D393" s="181" t="s">
        <v>406</v>
      </c>
      <c r="E393" s="182" t="s">
        <v>1149</v>
      </c>
      <c r="F393" s="183" t="s">
        <v>1150</v>
      </c>
      <c r="G393" s="184" t="s">
        <v>266</v>
      </c>
      <c r="H393" s="185">
        <v>0.44</v>
      </c>
      <c r="I393" s="186"/>
      <c r="J393" s="185">
        <f t="shared" si="13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36"/>
        <v>0</v>
      </c>
      <c r="Q393" s="171">
        <v>0</v>
      </c>
      <c r="R393" s="171">
        <f t="shared" si="137"/>
        <v>0</v>
      </c>
      <c r="S393" s="171">
        <v>0</v>
      </c>
      <c r="T393" s="172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225</v>
      </c>
      <c r="AT393" s="173" t="s">
        <v>406</v>
      </c>
      <c r="AU393" s="173" t="s">
        <v>150</v>
      </c>
      <c r="AY393" s="14" t="s">
        <v>172</v>
      </c>
      <c r="BE393" s="174">
        <f t="shared" si="139"/>
        <v>0</v>
      </c>
      <c r="BF393" s="174">
        <f t="shared" si="140"/>
        <v>0</v>
      </c>
      <c r="BG393" s="174">
        <f t="shared" si="141"/>
        <v>0</v>
      </c>
      <c r="BH393" s="174">
        <f t="shared" si="142"/>
        <v>0</v>
      </c>
      <c r="BI393" s="174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3" t="s">
        <v>1151</v>
      </c>
    </row>
    <row r="394" spans="1:65" s="2" customFormat="1" ht="24.2" customHeight="1">
      <c r="A394" s="29"/>
      <c r="B394" s="127"/>
      <c r="C394" s="181" t="s">
        <v>1152</v>
      </c>
      <c r="D394" s="181" t="s">
        <v>406</v>
      </c>
      <c r="E394" s="182" t="s">
        <v>1153</v>
      </c>
      <c r="F394" s="183" t="s">
        <v>1154</v>
      </c>
      <c r="G394" s="184" t="s">
        <v>266</v>
      </c>
      <c r="H394" s="185">
        <v>31.341999999999999</v>
      </c>
      <c r="I394" s="186"/>
      <c r="J394" s="185">
        <f t="shared" si="13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36"/>
        <v>0</v>
      </c>
      <c r="Q394" s="171">
        <v>1</v>
      </c>
      <c r="R394" s="171">
        <f t="shared" si="137"/>
        <v>31.341999999999999</v>
      </c>
      <c r="S394" s="171">
        <v>0</v>
      </c>
      <c r="T394" s="172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225</v>
      </c>
      <c r="AT394" s="173" t="s">
        <v>406</v>
      </c>
      <c r="AU394" s="173" t="s">
        <v>150</v>
      </c>
      <c r="AY394" s="14" t="s">
        <v>172</v>
      </c>
      <c r="BE394" s="174">
        <f t="shared" si="139"/>
        <v>0</v>
      </c>
      <c r="BF394" s="174">
        <f t="shared" si="140"/>
        <v>0</v>
      </c>
      <c r="BG394" s="174">
        <f t="shared" si="141"/>
        <v>0</v>
      </c>
      <c r="BH394" s="174">
        <f t="shared" si="142"/>
        <v>0</v>
      </c>
      <c r="BI394" s="174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3" t="s">
        <v>1155</v>
      </c>
    </row>
    <row r="395" spans="1:65" s="2" customFormat="1" ht="24.2" customHeight="1">
      <c r="A395" s="29"/>
      <c r="B395" s="127"/>
      <c r="C395" s="162" t="s">
        <v>783</v>
      </c>
      <c r="D395" s="162" t="s">
        <v>175</v>
      </c>
      <c r="E395" s="163" t="s">
        <v>1156</v>
      </c>
      <c r="F395" s="164" t="s">
        <v>1157</v>
      </c>
      <c r="G395" s="165" t="s">
        <v>266</v>
      </c>
      <c r="H395" s="166">
        <v>61.451999999999998</v>
      </c>
      <c r="I395" s="167"/>
      <c r="J395" s="166">
        <f t="shared" si="135"/>
        <v>0</v>
      </c>
      <c r="K395" s="168"/>
      <c r="L395" s="30"/>
      <c r="M395" s="169" t="s">
        <v>1</v>
      </c>
      <c r="N395" s="170" t="s">
        <v>38</v>
      </c>
      <c r="O395" s="58"/>
      <c r="P395" s="171">
        <f t="shared" si="136"/>
        <v>0</v>
      </c>
      <c r="Q395" s="171">
        <v>0</v>
      </c>
      <c r="R395" s="171">
        <f t="shared" si="137"/>
        <v>0</v>
      </c>
      <c r="S395" s="171">
        <v>0</v>
      </c>
      <c r="T395" s="172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200</v>
      </c>
      <c r="AT395" s="173" t="s">
        <v>175</v>
      </c>
      <c r="AU395" s="173" t="s">
        <v>150</v>
      </c>
      <c r="AY395" s="14" t="s">
        <v>172</v>
      </c>
      <c r="BE395" s="174">
        <f t="shared" si="139"/>
        <v>0</v>
      </c>
      <c r="BF395" s="174">
        <f t="shared" si="140"/>
        <v>0</v>
      </c>
      <c r="BG395" s="174">
        <f t="shared" si="141"/>
        <v>0</v>
      </c>
      <c r="BH395" s="174">
        <f t="shared" si="142"/>
        <v>0</v>
      </c>
      <c r="BI395" s="174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3" t="s">
        <v>1158</v>
      </c>
    </row>
    <row r="396" spans="1:65" s="12" customFormat="1" ht="22.9" customHeight="1">
      <c r="B396" s="149"/>
      <c r="D396" s="150" t="s">
        <v>71</v>
      </c>
      <c r="E396" s="160" t="s">
        <v>1159</v>
      </c>
      <c r="F396" s="160" t="s">
        <v>1160</v>
      </c>
      <c r="I396" s="152"/>
      <c r="J396" s="161">
        <f>BK396</f>
        <v>0</v>
      </c>
      <c r="L396" s="149"/>
      <c r="M396" s="154"/>
      <c r="N396" s="155"/>
      <c r="O396" s="155"/>
      <c r="P396" s="156">
        <f>SUM(P397:P399)</f>
        <v>0</v>
      </c>
      <c r="Q396" s="155"/>
      <c r="R396" s="156">
        <f>SUM(R397:R399)</f>
        <v>0</v>
      </c>
      <c r="S396" s="155"/>
      <c r="T396" s="157">
        <f>SUM(T397:T399)</f>
        <v>0</v>
      </c>
      <c r="AR396" s="150" t="s">
        <v>150</v>
      </c>
      <c r="AT396" s="158" t="s">
        <v>71</v>
      </c>
      <c r="AU396" s="158" t="s">
        <v>80</v>
      </c>
      <c r="AY396" s="150" t="s">
        <v>172</v>
      </c>
      <c r="BK396" s="159">
        <f>SUM(BK397:BK399)</f>
        <v>0</v>
      </c>
    </row>
    <row r="397" spans="1:65" s="2" customFormat="1" ht="33" customHeight="1">
      <c r="A397" s="29"/>
      <c r="B397" s="127"/>
      <c r="C397" s="162" t="s">
        <v>1161</v>
      </c>
      <c r="D397" s="162" t="s">
        <v>175</v>
      </c>
      <c r="E397" s="163" t="s">
        <v>1162</v>
      </c>
      <c r="F397" s="164" t="s">
        <v>1163</v>
      </c>
      <c r="G397" s="165" t="s">
        <v>178</v>
      </c>
      <c r="H397" s="166">
        <v>394.04</v>
      </c>
      <c r="I397" s="167"/>
      <c r="J397" s="166">
        <f>ROUND(I397*H397,3)</f>
        <v>0</v>
      </c>
      <c r="K397" s="168"/>
      <c r="L397" s="30"/>
      <c r="M397" s="169" t="s">
        <v>1</v>
      </c>
      <c r="N397" s="170" t="s">
        <v>38</v>
      </c>
      <c r="O397" s="58"/>
      <c r="P397" s="171">
        <f>O397*H397</f>
        <v>0</v>
      </c>
      <c r="Q397" s="171">
        <v>0</v>
      </c>
      <c r="R397" s="171">
        <f>Q397*H397</f>
        <v>0</v>
      </c>
      <c r="S397" s="171">
        <v>0</v>
      </c>
      <c r="T397" s="172">
        <f>S397*H397</f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200</v>
      </c>
      <c r="AT397" s="173" t="s">
        <v>175</v>
      </c>
      <c r="AU397" s="173" t="s">
        <v>150</v>
      </c>
      <c r="AY397" s="14" t="s">
        <v>172</v>
      </c>
      <c r="BE397" s="174">
        <f>IF(N397="základná",J397,0)</f>
        <v>0</v>
      </c>
      <c r="BF397" s="174">
        <f>IF(N397="znížená",J397,0)</f>
        <v>0</v>
      </c>
      <c r="BG397" s="174">
        <f>IF(N397="zákl. prenesená",J397,0)</f>
        <v>0</v>
      </c>
      <c r="BH397" s="174">
        <f>IF(N397="zníž. prenesená",J397,0)</f>
        <v>0</v>
      </c>
      <c r="BI397" s="174">
        <f>IF(N397="nulová",J397,0)</f>
        <v>0</v>
      </c>
      <c r="BJ397" s="14" t="s">
        <v>150</v>
      </c>
      <c r="BK397" s="175">
        <f>ROUND(I397*H397,3)</f>
        <v>0</v>
      </c>
      <c r="BL397" s="14" t="s">
        <v>200</v>
      </c>
      <c r="BM397" s="173" t="s">
        <v>1164</v>
      </c>
    </row>
    <row r="398" spans="1:65" s="2" customFormat="1" ht="16.5" customHeight="1">
      <c r="A398" s="29"/>
      <c r="B398" s="127"/>
      <c r="C398" s="181" t="s">
        <v>1165</v>
      </c>
      <c r="D398" s="181" t="s">
        <v>406</v>
      </c>
      <c r="E398" s="182" t="s">
        <v>1166</v>
      </c>
      <c r="F398" s="183" t="s">
        <v>1167</v>
      </c>
      <c r="G398" s="184" t="s">
        <v>178</v>
      </c>
      <c r="H398" s="185">
        <v>413.74200000000002</v>
      </c>
      <c r="I398" s="186"/>
      <c r="J398" s="185">
        <f>ROUND(I398*H398,3)</f>
        <v>0</v>
      </c>
      <c r="K398" s="187"/>
      <c r="L398" s="188"/>
      <c r="M398" s="189" t="s">
        <v>1</v>
      </c>
      <c r="N398" s="190" t="s">
        <v>38</v>
      </c>
      <c r="O398" s="58"/>
      <c r="P398" s="171">
        <f>O398*H398</f>
        <v>0</v>
      </c>
      <c r="Q398" s="171">
        <v>0</v>
      </c>
      <c r="R398" s="171">
        <f>Q398*H398</f>
        <v>0</v>
      </c>
      <c r="S398" s="171">
        <v>0</v>
      </c>
      <c r="T398" s="172">
        <f>S398*H398</f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225</v>
      </c>
      <c r="AT398" s="173" t="s">
        <v>406</v>
      </c>
      <c r="AU398" s="173" t="s">
        <v>150</v>
      </c>
      <c r="AY398" s="14" t="s">
        <v>172</v>
      </c>
      <c r="BE398" s="174">
        <f>IF(N398="základná",J398,0)</f>
        <v>0</v>
      </c>
      <c r="BF398" s="174">
        <f>IF(N398="znížená",J398,0)</f>
        <v>0</v>
      </c>
      <c r="BG398" s="174">
        <f>IF(N398="zákl. prenesená",J398,0)</f>
        <v>0</v>
      </c>
      <c r="BH398" s="174">
        <f>IF(N398="zníž. prenesená",J398,0)</f>
        <v>0</v>
      </c>
      <c r="BI398" s="174">
        <f>IF(N398="nulová",J398,0)</f>
        <v>0</v>
      </c>
      <c r="BJ398" s="14" t="s">
        <v>150</v>
      </c>
      <c r="BK398" s="175">
        <f>ROUND(I398*H398,3)</f>
        <v>0</v>
      </c>
      <c r="BL398" s="14" t="s">
        <v>200</v>
      </c>
      <c r="BM398" s="173" t="s">
        <v>1168</v>
      </c>
    </row>
    <row r="399" spans="1:65" s="2" customFormat="1" ht="24.2" customHeight="1">
      <c r="A399" s="29"/>
      <c r="B399" s="127"/>
      <c r="C399" s="162" t="s">
        <v>1169</v>
      </c>
      <c r="D399" s="162" t="s">
        <v>175</v>
      </c>
      <c r="E399" s="163" t="s">
        <v>1170</v>
      </c>
      <c r="F399" s="164" t="s">
        <v>1171</v>
      </c>
      <c r="G399" s="165" t="s">
        <v>266</v>
      </c>
      <c r="H399" s="166">
        <v>10.013</v>
      </c>
      <c r="I399" s="167"/>
      <c r="J399" s="166">
        <f>ROUND(I399*H399,3)</f>
        <v>0</v>
      </c>
      <c r="K399" s="168"/>
      <c r="L399" s="30"/>
      <c r="M399" s="169" t="s">
        <v>1</v>
      </c>
      <c r="N399" s="170" t="s">
        <v>38</v>
      </c>
      <c r="O399" s="58"/>
      <c r="P399" s="171">
        <f>O399*H399</f>
        <v>0</v>
      </c>
      <c r="Q399" s="171">
        <v>0</v>
      </c>
      <c r="R399" s="171">
        <f>Q399*H399</f>
        <v>0</v>
      </c>
      <c r="S399" s="171">
        <v>0</v>
      </c>
      <c r="T399" s="172">
        <f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200</v>
      </c>
      <c r="AT399" s="173" t="s">
        <v>175</v>
      </c>
      <c r="AU399" s="173" t="s">
        <v>150</v>
      </c>
      <c r="AY399" s="14" t="s">
        <v>172</v>
      </c>
      <c r="BE399" s="174">
        <f>IF(N399="základná",J399,0)</f>
        <v>0</v>
      </c>
      <c r="BF399" s="174">
        <f>IF(N399="znížená",J399,0)</f>
        <v>0</v>
      </c>
      <c r="BG399" s="174">
        <f>IF(N399="zákl. prenesená",J399,0)</f>
        <v>0</v>
      </c>
      <c r="BH399" s="174">
        <f>IF(N399="zníž. prenesená",J399,0)</f>
        <v>0</v>
      </c>
      <c r="BI399" s="174">
        <f>IF(N399="nulová",J399,0)</f>
        <v>0</v>
      </c>
      <c r="BJ399" s="14" t="s">
        <v>150</v>
      </c>
      <c r="BK399" s="175">
        <f>ROUND(I399*H399,3)</f>
        <v>0</v>
      </c>
      <c r="BL399" s="14" t="s">
        <v>200</v>
      </c>
      <c r="BM399" s="173" t="s">
        <v>1172</v>
      </c>
    </row>
    <row r="400" spans="1:65" s="12" customFormat="1" ht="22.9" customHeight="1">
      <c r="B400" s="149"/>
      <c r="D400" s="150" t="s">
        <v>71</v>
      </c>
      <c r="E400" s="160" t="s">
        <v>1173</v>
      </c>
      <c r="F400" s="160" t="s">
        <v>1174</v>
      </c>
      <c r="I400" s="152"/>
      <c r="J400" s="161">
        <f>BK400</f>
        <v>0</v>
      </c>
      <c r="L400" s="149"/>
      <c r="M400" s="154"/>
      <c r="N400" s="155"/>
      <c r="O400" s="155"/>
      <c r="P400" s="156">
        <f>SUM(P401:P403)</f>
        <v>0</v>
      </c>
      <c r="Q400" s="155"/>
      <c r="R400" s="156">
        <f>SUM(R401:R403)</f>
        <v>0</v>
      </c>
      <c r="S400" s="155"/>
      <c r="T400" s="157">
        <f>SUM(T401:T403)</f>
        <v>0</v>
      </c>
      <c r="AR400" s="150" t="s">
        <v>150</v>
      </c>
      <c r="AT400" s="158" t="s">
        <v>71</v>
      </c>
      <c r="AU400" s="158" t="s">
        <v>80</v>
      </c>
      <c r="AY400" s="150" t="s">
        <v>172</v>
      </c>
      <c r="BK400" s="159">
        <f>SUM(BK401:BK403)</f>
        <v>0</v>
      </c>
    </row>
    <row r="401" spans="1:65" s="2" customFormat="1" ht="21.75" customHeight="1">
      <c r="A401" s="29"/>
      <c r="B401" s="127"/>
      <c r="C401" s="162" t="s">
        <v>1175</v>
      </c>
      <c r="D401" s="162" t="s">
        <v>175</v>
      </c>
      <c r="E401" s="163" t="s">
        <v>1176</v>
      </c>
      <c r="F401" s="164" t="s">
        <v>1177</v>
      </c>
      <c r="G401" s="165" t="s">
        <v>239</v>
      </c>
      <c r="H401" s="166">
        <v>134.36000000000001</v>
      </c>
      <c r="I401" s="167"/>
      <c r="J401" s="166">
        <f>ROUND(I401*H401,3)</f>
        <v>0</v>
      </c>
      <c r="K401" s="168"/>
      <c r="L401" s="30"/>
      <c r="M401" s="169" t="s">
        <v>1</v>
      </c>
      <c r="N401" s="170" t="s">
        <v>38</v>
      </c>
      <c r="O401" s="58"/>
      <c r="P401" s="171">
        <f>O401*H401</f>
        <v>0</v>
      </c>
      <c r="Q401" s="171">
        <v>0</v>
      </c>
      <c r="R401" s="171">
        <f>Q401*H401</f>
        <v>0</v>
      </c>
      <c r="S401" s="171">
        <v>0</v>
      </c>
      <c r="T401" s="172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200</v>
      </c>
      <c r="AT401" s="173" t="s">
        <v>175</v>
      </c>
      <c r="AU401" s="173" t="s">
        <v>150</v>
      </c>
      <c r="AY401" s="14" t="s">
        <v>172</v>
      </c>
      <c r="BE401" s="174">
        <f>IF(N401="základná",J401,0)</f>
        <v>0</v>
      </c>
      <c r="BF401" s="174">
        <f>IF(N401="znížená",J401,0)</f>
        <v>0</v>
      </c>
      <c r="BG401" s="174">
        <f>IF(N401="zákl. prenesená",J401,0)</f>
        <v>0</v>
      </c>
      <c r="BH401" s="174">
        <f>IF(N401="zníž. prenesená",J401,0)</f>
        <v>0</v>
      </c>
      <c r="BI401" s="174">
        <f>IF(N401="nulová",J401,0)</f>
        <v>0</v>
      </c>
      <c r="BJ401" s="14" t="s">
        <v>150</v>
      </c>
      <c r="BK401" s="175">
        <f>ROUND(I401*H401,3)</f>
        <v>0</v>
      </c>
      <c r="BL401" s="14" t="s">
        <v>200</v>
      </c>
      <c r="BM401" s="173" t="s">
        <v>1178</v>
      </c>
    </row>
    <row r="402" spans="1:65" s="2" customFormat="1" ht="24.2" customHeight="1">
      <c r="A402" s="29"/>
      <c r="B402" s="127"/>
      <c r="C402" s="162" t="s">
        <v>1179</v>
      </c>
      <c r="D402" s="162" t="s">
        <v>175</v>
      </c>
      <c r="E402" s="163" t="s">
        <v>1180</v>
      </c>
      <c r="F402" s="164" t="s">
        <v>1181</v>
      </c>
      <c r="G402" s="165" t="s">
        <v>239</v>
      </c>
      <c r="H402" s="166">
        <v>95.21</v>
      </c>
      <c r="I402" s="167"/>
      <c r="J402" s="166">
        <f>ROUND(I402*H402,3)</f>
        <v>0</v>
      </c>
      <c r="K402" s="168"/>
      <c r="L402" s="30"/>
      <c r="M402" s="169" t="s">
        <v>1</v>
      </c>
      <c r="N402" s="170" t="s">
        <v>38</v>
      </c>
      <c r="O402" s="58"/>
      <c r="P402" s="171">
        <f>O402*H402</f>
        <v>0</v>
      </c>
      <c r="Q402" s="171">
        <v>0</v>
      </c>
      <c r="R402" s="171">
        <f>Q402*H402</f>
        <v>0</v>
      </c>
      <c r="S402" s="171">
        <v>0</v>
      </c>
      <c r="T402" s="172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200</v>
      </c>
      <c r="AT402" s="173" t="s">
        <v>175</v>
      </c>
      <c r="AU402" s="173" t="s">
        <v>150</v>
      </c>
      <c r="AY402" s="14" t="s">
        <v>172</v>
      </c>
      <c r="BE402" s="174">
        <f>IF(N402="základná",J402,0)</f>
        <v>0</v>
      </c>
      <c r="BF402" s="174">
        <f>IF(N402="znížená",J402,0)</f>
        <v>0</v>
      </c>
      <c r="BG402" s="174">
        <f>IF(N402="zákl. prenesená",J402,0)</f>
        <v>0</v>
      </c>
      <c r="BH402" s="174">
        <f>IF(N402="zníž. prenesená",J402,0)</f>
        <v>0</v>
      </c>
      <c r="BI402" s="174">
        <f>IF(N402="nulová",J402,0)</f>
        <v>0</v>
      </c>
      <c r="BJ402" s="14" t="s">
        <v>150</v>
      </c>
      <c r="BK402" s="175">
        <f>ROUND(I402*H402,3)</f>
        <v>0</v>
      </c>
      <c r="BL402" s="14" t="s">
        <v>200</v>
      </c>
      <c r="BM402" s="173" t="s">
        <v>1182</v>
      </c>
    </row>
    <row r="403" spans="1:65" s="2" customFormat="1" ht="21.75" customHeight="1">
      <c r="A403" s="29"/>
      <c r="B403" s="127"/>
      <c r="C403" s="162" t="s">
        <v>1183</v>
      </c>
      <c r="D403" s="162" t="s">
        <v>175</v>
      </c>
      <c r="E403" s="163" t="s">
        <v>1184</v>
      </c>
      <c r="F403" s="164" t="s">
        <v>1185</v>
      </c>
      <c r="G403" s="165" t="s">
        <v>178</v>
      </c>
      <c r="H403" s="166">
        <v>421.75</v>
      </c>
      <c r="I403" s="167"/>
      <c r="J403" s="166">
        <f>ROUND(I403*H403,3)</f>
        <v>0</v>
      </c>
      <c r="K403" s="168"/>
      <c r="L403" s="30"/>
      <c r="M403" s="169" t="s">
        <v>1</v>
      </c>
      <c r="N403" s="170" t="s">
        <v>38</v>
      </c>
      <c r="O403" s="58"/>
      <c r="P403" s="171">
        <f>O403*H403</f>
        <v>0</v>
      </c>
      <c r="Q403" s="171">
        <v>0</v>
      </c>
      <c r="R403" s="171">
        <f>Q403*H403</f>
        <v>0</v>
      </c>
      <c r="S403" s="171">
        <v>0</v>
      </c>
      <c r="T403" s="172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200</v>
      </c>
      <c r="AT403" s="173" t="s">
        <v>175</v>
      </c>
      <c r="AU403" s="173" t="s">
        <v>150</v>
      </c>
      <c r="AY403" s="14" t="s">
        <v>172</v>
      </c>
      <c r="BE403" s="174">
        <f>IF(N403="základná",J403,0)</f>
        <v>0</v>
      </c>
      <c r="BF403" s="174">
        <f>IF(N403="znížená",J403,0)</f>
        <v>0</v>
      </c>
      <c r="BG403" s="174">
        <f>IF(N403="zákl. prenesená",J403,0)</f>
        <v>0</v>
      </c>
      <c r="BH403" s="174">
        <f>IF(N403="zníž. prenesená",J403,0)</f>
        <v>0</v>
      </c>
      <c r="BI403" s="174">
        <f>IF(N403="nulová",J403,0)</f>
        <v>0</v>
      </c>
      <c r="BJ403" s="14" t="s">
        <v>150</v>
      </c>
      <c r="BK403" s="175">
        <f>ROUND(I403*H403,3)</f>
        <v>0</v>
      </c>
      <c r="BL403" s="14" t="s">
        <v>200</v>
      </c>
      <c r="BM403" s="173" t="s">
        <v>1186</v>
      </c>
    </row>
    <row r="404" spans="1:65" s="12" customFormat="1" ht="22.9" customHeight="1">
      <c r="B404" s="149"/>
      <c r="D404" s="150" t="s">
        <v>71</v>
      </c>
      <c r="E404" s="160" t="s">
        <v>388</v>
      </c>
      <c r="F404" s="160" t="s">
        <v>1187</v>
      </c>
      <c r="I404" s="152"/>
      <c r="J404" s="161">
        <f>BK404</f>
        <v>0</v>
      </c>
      <c r="L404" s="149"/>
      <c r="M404" s="154"/>
      <c r="N404" s="155"/>
      <c r="O404" s="155"/>
      <c r="P404" s="156">
        <f>SUM(P405:P407)</f>
        <v>0</v>
      </c>
      <c r="Q404" s="155"/>
      <c r="R404" s="156">
        <f>SUM(R405:R407)</f>
        <v>0.97022400000000009</v>
      </c>
      <c r="S404" s="155"/>
      <c r="T404" s="157">
        <f>SUM(T405:T407)</f>
        <v>0</v>
      </c>
      <c r="AR404" s="150" t="s">
        <v>150</v>
      </c>
      <c r="AT404" s="158" t="s">
        <v>71</v>
      </c>
      <c r="AU404" s="158" t="s">
        <v>80</v>
      </c>
      <c r="AY404" s="150" t="s">
        <v>172</v>
      </c>
      <c r="BK404" s="159">
        <f>SUM(BK405:BK407)</f>
        <v>0</v>
      </c>
    </row>
    <row r="405" spans="1:65" s="2" customFormat="1" ht="49.15" customHeight="1">
      <c r="A405" s="29"/>
      <c r="B405" s="127"/>
      <c r="C405" s="162" t="s">
        <v>1188</v>
      </c>
      <c r="D405" s="162" t="s">
        <v>175</v>
      </c>
      <c r="E405" s="163" t="s">
        <v>1189</v>
      </c>
      <c r="F405" s="164" t="s">
        <v>1190</v>
      </c>
      <c r="G405" s="165" t="s">
        <v>178</v>
      </c>
      <c r="H405" s="166">
        <v>1115.2</v>
      </c>
      <c r="I405" s="167"/>
      <c r="J405" s="166">
        <f>ROUND(I405*H405,3)</f>
        <v>0</v>
      </c>
      <c r="K405" s="168"/>
      <c r="L405" s="30"/>
      <c r="M405" s="169" t="s">
        <v>1</v>
      </c>
      <c r="N405" s="170" t="s">
        <v>38</v>
      </c>
      <c r="O405" s="58"/>
      <c r="P405" s="171">
        <f>O405*H405</f>
        <v>0</v>
      </c>
      <c r="Q405" s="171">
        <v>8.7000000000000001E-4</v>
      </c>
      <c r="R405" s="171">
        <f>Q405*H405</f>
        <v>0.97022400000000009</v>
      </c>
      <c r="S405" s="171">
        <v>0</v>
      </c>
      <c r="T405" s="172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200</v>
      </c>
      <c r="AT405" s="173" t="s">
        <v>175</v>
      </c>
      <c r="AU405" s="173" t="s">
        <v>150</v>
      </c>
      <c r="AY405" s="14" t="s">
        <v>172</v>
      </c>
      <c r="BE405" s="174">
        <f>IF(N405="základná",J405,0)</f>
        <v>0</v>
      </c>
      <c r="BF405" s="174">
        <f>IF(N405="znížená",J405,0)</f>
        <v>0</v>
      </c>
      <c r="BG405" s="174">
        <f>IF(N405="zákl. prenesená",J405,0)</f>
        <v>0</v>
      </c>
      <c r="BH405" s="174">
        <f>IF(N405="zníž. prenesená",J405,0)</f>
        <v>0</v>
      </c>
      <c r="BI405" s="174">
        <f>IF(N405="nulová",J405,0)</f>
        <v>0</v>
      </c>
      <c r="BJ405" s="14" t="s">
        <v>150</v>
      </c>
      <c r="BK405" s="175">
        <f>ROUND(I405*H405,3)</f>
        <v>0</v>
      </c>
      <c r="BL405" s="14" t="s">
        <v>200</v>
      </c>
      <c r="BM405" s="173" t="s">
        <v>1191</v>
      </c>
    </row>
    <row r="406" spans="1:65" s="2" customFormat="1" ht="24.2" customHeight="1">
      <c r="A406" s="29"/>
      <c r="B406" s="127"/>
      <c r="C406" s="162" t="s">
        <v>1192</v>
      </c>
      <c r="D406" s="162" t="s">
        <v>175</v>
      </c>
      <c r="E406" s="163" t="s">
        <v>1193</v>
      </c>
      <c r="F406" s="164" t="s">
        <v>1194</v>
      </c>
      <c r="G406" s="165" t="s">
        <v>178</v>
      </c>
      <c r="H406" s="166">
        <v>1125.0129999999999</v>
      </c>
      <c r="I406" s="167"/>
      <c r="J406" s="166">
        <f>ROUND(I406*H406,3)</f>
        <v>0</v>
      </c>
      <c r="K406" s="168"/>
      <c r="L406" s="30"/>
      <c r="M406" s="169" t="s">
        <v>1</v>
      </c>
      <c r="N406" s="170" t="s">
        <v>38</v>
      </c>
      <c r="O406" s="58"/>
      <c r="P406" s="171">
        <f>O406*H406</f>
        <v>0</v>
      </c>
      <c r="Q406" s="171">
        <v>0</v>
      </c>
      <c r="R406" s="171">
        <f>Q406*H406</f>
        <v>0</v>
      </c>
      <c r="S406" s="171">
        <v>0</v>
      </c>
      <c r="T406" s="172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200</v>
      </c>
      <c r="AT406" s="173" t="s">
        <v>175</v>
      </c>
      <c r="AU406" s="173" t="s">
        <v>150</v>
      </c>
      <c r="AY406" s="14" t="s">
        <v>172</v>
      </c>
      <c r="BE406" s="174">
        <f>IF(N406="základná",J406,0)</f>
        <v>0</v>
      </c>
      <c r="BF406" s="174">
        <f>IF(N406="znížená",J406,0)</f>
        <v>0</v>
      </c>
      <c r="BG406" s="174">
        <f>IF(N406="zákl. prenesená",J406,0)</f>
        <v>0</v>
      </c>
      <c r="BH406" s="174">
        <f>IF(N406="zníž. prenesená",J406,0)</f>
        <v>0</v>
      </c>
      <c r="BI406" s="174">
        <f>IF(N406="nulová",J406,0)</f>
        <v>0</v>
      </c>
      <c r="BJ406" s="14" t="s">
        <v>150</v>
      </c>
      <c r="BK406" s="175">
        <f>ROUND(I406*H406,3)</f>
        <v>0</v>
      </c>
      <c r="BL406" s="14" t="s">
        <v>200</v>
      </c>
      <c r="BM406" s="173" t="s">
        <v>1195</v>
      </c>
    </row>
    <row r="407" spans="1:65" s="2" customFormat="1" ht="24.2" customHeight="1">
      <c r="A407" s="29"/>
      <c r="B407" s="127"/>
      <c r="C407" s="162" t="s">
        <v>1196</v>
      </c>
      <c r="D407" s="162" t="s">
        <v>175</v>
      </c>
      <c r="E407" s="163" t="s">
        <v>1197</v>
      </c>
      <c r="F407" s="164" t="s">
        <v>1198</v>
      </c>
      <c r="G407" s="165" t="s">
        <v>266</v>
      </c>
      <c r="H407" s="166">
        <v>17.260000000000002</v>
      </c>
      <c r="I407" s="167"/>
      <c r="J407" s="166">
        <f>ROUND(I407*H407,3)</f>
        <v>0</v>
      </c>
      <c r="K407" s="168"/>
      <c r="L407" s="30"/>
      <c r="M407" s="169" t="s">
        <v>1</v>
      </c>
      <c r="N407" s="170" t="s">
        <v>38</v>
      </c>
      <c r="O407" s="58"/>
      <c r="P407" s="171">
        <f>O407*H407</f>
        <v>0</v>
      </c>
      <c r="Q407" s="171">
        <v>0</v>
      </c>
      <c r="R407" s="171">
        <f>Q407*H407</f>
        <v>0</v>
      </c>
      <c r="S407" s="171">
        <v>0</v>
      </c>
      <c r="T407" s="172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200</v>
      </c>
      <c r="AT407" s="173" t="s">
        <v>175</v>
      </c>
      <c r="AU407" s="173" t="s">
        <v>150</v>
      </c>
      <c r="AY407" s="14" t="s">
        <v>172</v>
      </c>
      <c r="BE407" s="174">
        <f>IF(N407="základná",J407,0)</f>
        <v>0</v>
      </c>
      <c r="BF407" s="174">
        <f>IF(N407="znížená",J407,0)</f>
        <v>0</v>
      </c>
      <c r="BG407" s="174">
        <f>IF(N407="zákl. prenesená",J407,0)</f>
        <v>0</v>
      </c>
      <c r="BH407" s="174">
        <f>IF(N407="zníž. prenesená",J407,0)</f>
        <v>0</v>
      </c>
      <c r="BI407" s="174">
        <f>IF(N407="nulová",J407,0)</f>
        <v>0</v>
      </c>
      <c r="BJ407" s="14" t="s">
        <v>150</v>
      </c>
      <c r="BK407" s="175">
        <f>ROUND(I407*H407,3)</f>
        <v>0</v>
      </c>
      <c r="BL407" s="14" t="s">
        <v>200</v>
      </c>
      <c r="BM407" s="173" t="s">
        <v>1199</v>
      </c>
    </row>
    <row r="408" spans="1:65" s="12" customFormat="1" ht="22.9" customHeight="1">
      <c r="B408" s="149"/>
      <c r="D408" s="150" t="s">
        <v>71</v>
      </c>
      <c r="E408" s="160" t="s">
        <v>397</v>
      </c>
      <c r="F408" s="160" t="s">
        <v>1200</v>
      </c>
      <c r="I408" s="152"/>
      <c r="J408" s="161">
        <f>BK408</f>
        <v>0</v>
      </c>
      <c r="L408" s="149"/>
      <c r="M408" s="154"/>
      <c r="N408" s="155"/>
      <c r="O408" s="155"/>
      <c r="P408" s="156">
        <f>SUM(P409:P415)</f>
        <v>0</v>
      </c>
      <c r="Q408" s="155"/>
      <c r="R408" s="156">
        <f>SUM(R409:R415)</f>
        <v>0.42857859999999998</v>
      </c>
      <c r="S408" s="155"/>
      <c r="T408" s="157">
        <f>SUM(T409:T415)</f>
        <v>0</v>
      </c>
      <c r="AR408" s="150" t="s">
        <v>150</v>
      </c>
      <c r="AT408" s="158" t="s">
        <v>71</v>
      </c>
      <c r="AU408" s="158" t="s">
        <v>80</v>
      </c>
      <c r="AY408" s="150" t="s">
        <v>172</v>
      </c>
      <c r="BK408" s="159">
        <f>SUM(BK409:BK415)</f>
        <v>0</v>
      </c>
    </row>
    <row r="409" spans="1:65" s="2" customFormat="1" ht="24.2" customHeight="1">
      <c r="A409" s="29"/>
      <c r="B409" s="127"/>
      <c r="C409" s="162" t="s">
        <v>1201</v>
      </c>
      <c r="D409" s="162" t="s">
        <v>175</v>
      </c>
      <c r="E409" s="163" t="s">
        <v>1202</v>
      </c>
      <c r="F409" s="164" t="s">
        <v>1203</v>
      </c>
      <c r="G409" s="165" t="s">
        <v>178</v>
      </c>
      <c r="H409" s="166">
        <v>639.66999999999996</v>
      </c>
      <c r="I409" s="167"/>
      <c r="J409" s="166">
        <f t="shared" ref="J409:J415" si="145">ROUND(I409*H409,3)</f>
        <v>0</v>
      </c>
      <c r="K409" s="168"/>
      <c r="L409" s="30"/>
      <c r="M409" s="169" t="s">
        <v>1</v>
      </c>
      <c r="N409" s="170" t="s">
        <v>38</v>
      </c>
      <c r="O409" s="58"/>
      <c r="P409" s="171">
        <f t="shared" ref="P409:P415" si="146">O409*H409</f>
        <v>0</v>
      </c>
      <c r="Q409" s="171">
        <v>0</v>
      </c>
      <c r="R409" s="171">
        <f t="shared" ref="R409:R415" si="147">Q409*H409</f>
        <v>0</v>
      </c>
      <c r="S409" s="171">
        <v>0</v>
      </c>
      <c r="T409" s="172">
        <f t="shared" ref="T409:T415" si="148"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284</v>
      </c>
      <c r="AT409" s="173" t="s">
        <v>175</v>
      </c>
      <c r="AU409" s="173" t="s">
        <v>150</v>
      </c>
      <c r="AY409" s="14" t="s">
        <v>172</v>
      </c>
      <c r="BE409" s="174">
        <f t="shared" ref="BE409:BE415" si="149">IF(N409="základná",J409,0)</f>
        <v>0</v>
      </c>
      <c r="BF409" s="174">
        <f t="shared" ref="BF409:BF415" si="150">IF(N409="znížená",J409,0)</f>
        <v>0</v>
      </c>
      <c r="BG409" s="174">
        <f t="shared" ref="BG409:BG415" si="151">IF(N409="zákl. prenesená",J409,0)</f>
        <v>0</v>
      </c>
      <c r="BH409" s="174">
        <f t="shared" ref="BH409:BH415" si="152">IF(N409="zníž. prenesená",J409,0)</f>
        <v>0</v>
      </c>
      <c r="BI409" s="174">
        <f t="shared" ref="BI409:BI415" si="153">IF(N409="nulová",J409,0)</f>
        <v>0</v>
      </c>
      <c r="BJ409" s="14" t="s">
        <v>150</v>
      </c>
      <c r="BK409" s="175">
        <f t="shared" ref="BK409:BK415" si="154">ROUND(I409*H409,3)</f>
        <v>0</v>
      </c>
      <c r="BL409" s="14" t="s">
        <v>284</v>
      </c>
      <c r="BM409" s="173" t="s">
        <v>1204</v>
      </c>
    </row>
    <row r="410" spans="1:65" s="2" customFormat="1" ht="24.2" customHeight="1">
      <c r="A410" s="29"/>
      <c r="B410" s="127"/>
      <c r="C410" s="162" t="s">
        <v>1205</v>
      </c>
      <c r="D410" s="162" t="s">
        <v>175</v>
      </c>
      <c r="E410" s="163" t="s">
        <v>1206</v>
      </c>
      <c r="F410" s="164" t="s">
        <v>1207</v>
      </c>
      <c r="G410" s="165" t="s">
        <v>178</v>
      </c>
      <c r="H410" s="166">
        <v>639.66999999999996</v>
      </c>
      <c r="I410" s="167"/>
      <c r="J410" s="166">
        <f t="shared" si="145"/>
        <v>0</v>
      </c>
      <c r="K410" s="168"/>
      <c r="L410" s="30"/>
      <c r="M410" s="169" t="s">
        <v>1</v>
      </c>
      <c r="N410" s="170" t="s">
        <v>38</v>
      </c>
      <c r="O410" s="58"/>
      <c r="P410" s="171">
        <f t="shared" si="146"/>
        <v>0</v>
      </c>
      <c r="Q410" s="171">
        <v>0</v>
      </c>
      <c r="R410" s="171">
        <f t="shared" si="147"/>
        <v>0</v>
      </c>
      <c r="S410" s="171">
        <v>0</v>
      </c>
      <c r="T410" s="172">
        <f t="shared" si="14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200</v>
      </c>
      <c r="AT410" s="173" t="s">
        <v>175</v>
      </c>
      <c r="AU410" s="173" t="s">
        <v>150</v>
      </c>
      <c r="AY410" s="14" t="s">
        <v>172</v>
      </c>
      <c r="BE410" s="174">
        <f t="shared" si="149"/>
        <v>0</v>
      </c>
      <c r="BF410" s="174">
        <f t="shared" si="150"/>
        <v>0</v>
      </c>
      <c r="BG410" s="174">
        <f t="shared" si="151"/>
        <v>0</v>
      </c>
      <c r="BH410" s="174">
        <f t="shared" si="152"/>
        <v>0</v>
      </c>
      <c r="BI410" s="174">
        <f t="shared" si="153"/>
        <v>0</v>
      </c>
      <c r="BJ410" s="14" t="s">
        <v>150</v>
      </c>
      <c r="BK410" s="175">
        <f t="shared" si="154"/>
        <v>0</v>
      </c>
      <c r="BL410" s="14" t="s">
        <v>200</v>
      </c>
      <c r="BM410" s="173" t="s">
        <v>1208</v>
      </c>
    </row>
    <row r="411" spans="1:65" s="2" customFormat="1" ht="24.2" customHeight="1">
      <c r="A411" s="29"/>
      <c r="B411" s="127"/>
      <c r="C411" s="181" t="s">
        <v>1209</v>
      </c>
      <c r="D411" s="181" t="s">
        <v>406</v>
      </c>
      <c r="E411" s="182" t="s">
        <v>1210</v>
      </c>
      <c r="F411" s="183" t="s">
        <v>1211</v>
      </c>
      <c r="G411" s="184" t="s">
        <v>178</v>
      </c>
      <c r="H411" s="185">
        <v>652.46299999999997</v>
      </c>
      <c r="I411" s="186"/>
      <c r="J411" s="185">
        <f t="shared" si="145"/>
        <v>0</v>
      </c>
      <c r="K411" s="187"/>
      <c r="L411" s="188"/>
      <c r="M411" s="189" t="s">
        <v>1</v>
      </c>
      <c r="N411" s="190" t="s">
        <v>38</v>
      </c>
      <c r="O411" s="58"/>
      <c r="P411" s="171">
        <f t="shared" si="146"/>
        <v>0</v>
      </c>
      <c r="Q411" s="171">
        <v>0</v>
      </c>
      <c r="R411" s="171">
        <f t="shared" si="147"/>
        <v>0</v>
      </c>
      <c r="S411" s="171">
        <v>0</v>
      </c>
      <c r="T411" s="172">
        <f t="shared" si="148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3" t="s">
        <v>225</v>
      </c>
      <c r="AT411" s="173" t="s">
        <v>406</v>
      </c>
      <c r="AU411" s="173" t="s">
        <v>150</v>
      </c>
      <c r="AY411" s="14" t="s">
        <v>172</v>
      </c>
      <c r="BE411" s="174">
        <f t="shared" si="149"/>
        <v>0</v>
      </c>
      <c r="BF411" s="174">
        <f t="shared" si="150"/>
        <v>0</v>
      </c>
      <c r="BG411" s="174">
        <f t="shared" si="151"/>
        <v>0</v>
      </c>
      <c r="BH411" s="174">
        <f t="shared" si="152"/>
        <v>0</v>
      </c>
      <c r="BI411" s="174">
        <f t="shared" si="153"/>
        <v>0</v>
      </c>
      <c r="BJ411" s="14" t="s">
        <v>150</v>
      </c>
      <c r="BK411" s="175">
        <f t="shared" si="154"/>
        <v>0</v>
      </c>
      <c r="BL411" s="14" t="s">
        <v>200</v>
      </c>
      <c r="BM411" s="173" t="s">
        <v>1212</v>
      </c>
    </row>
    <row r="412" spans="1:65" s="2" customFormat="1" ht="33" customHeight="1">
      <c r="A412" s="29"/>
      <c r="B412" s="127"/>
      <c r="C412" s="181" t="s">
        <v>1213</v>
      </c>
      <c r="D412" s="181" t="s">
        <v>406</v>
      </c>
      <c r="E412" s="182" t="s">
        <v>1214</v>
      </c>
      <c r="F412" s="183" t="s">
        <v>1215</v>
      </c>
      <c r="G412" s="184" t="s">
        <v>380</v>
      </c>
      <c r="H412" s="185">
        <v>319.83499999999998</v>
      </c>
      <c r="I412" s="186"/>
      <c r="J412" s="185">
        <f t="shared" si="145"/>
        <v>0</v>
      </c>
      <c r="K412" s="187"/>
      <c r="L412" s="188"/>
      <c r="M412" s="189" t="s">
        <v>1</v>
      </c>
      <c r="N412" s="190" t="s">
        <v>38</v>
      </c>
      <c r="O412" s="58"/>
      <c r="P412" s="171">
        <f t="shared" si="146"/>
        <v>0</v>
      </c>
      <c r="Q412" s="171">
        <v>1E-3</v>
      </c>
      <c r="R412" s="171">
        <f t="shared" si="147"/>
        <v>0.31983499999999998</v>
      </c>
      <c r="S412" s="171">
        <v>0</v>
      </c>
      <c r="T412" s="172">
        <f t="shared" si="148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225</v>
      </c>
      <c r="AT412" s="173" t="s">
        <v>406</v>
      </c>
      <c r="AU412" s="173" t="s">
        <v>150</v>
      </c>
      <c r="AY412" s="14" t="s">
        <v>172</v>
      </c>
      <c r="BE412" s="174">
        <f t="shared" si="149"/>
        <v>0</v>
      </c>
      <c r="BF412" s="174">
        <f t="shared" si="150"/>
        <v>0</v>
      </c>
      <c r="BG412" s="174">
        <f t="shared" si="151"/>
        <v>0</v>
      </c>
      <c r="BH412" s="174">
        <f t="shared" si="152"/>
        <v>0</v>
      </c>
      <c r="BI412" s="174">
        <f t="shared" si="153"/>
        <v>0</v>
      </c>
      <c r="BJ412" s="14" t="s">
        <v>150</v>
      </c>
      <c r="BK412" s="175">
        <f t="shared" si="154"/>
        <v>0</v>
      </c>
      <c r="BL412" s="14" t="s">
        <v>200</v>
      </c>
      <c r="BM412" s="173" t="s">
        <v>1216</v>
      </c>
    </row>
    <row r="413" spans="1:65" s="2" customFormat="1" ht="24.2" customHeight="1">
      <c r="A413" s="29"/>
      <c r="B413" s="127"/>
      <c r="C413" s="162" t="s">
        <v>787</v>
      </c>
      <c r="D413" s="162" t="s">
        <v>175</v>
      </c>
      <c r="E413" s="163" t="s">
        <v>1217</v>
      </c>
      <c r="F413" s="164" t="s">
        <v>1218</v>
      </c>
      <c r="G413" s="165" t="s">
        <v>178</v>
      </c>
      <c r="H413" s="166">
        <v>639.66999999999996</v>
      </c>
      <c r="I413" s="167"/>
      <c r="J413" s="166">
        <f t="shared" si="14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46"/>
        <v>0</v>
      </c>
      <c r="Q413" s="171">
        <v>8.0000000000000007E-5</v>
      </c>
      <c r="R413" s="171">
        <f t="shared" si="147"/>
        <v>5.11736E-2</v>
      </c>
      <c r="S413" s="171">
        <v>0</v>
      </c>
      <c r="T413" s="172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200</v>
      </c>
      <c r="AT413" s="173" t="s">
        <v>175</v>
      </c>
      <c r="AU413" s="173" t="s">
        <v>150</v>
      </c>
      <c r="AY413" s="14" t="s">
        <v>172</v>
      </c>
      <c r="BE413" s="174">
        <f t="shared" si="149"/>
        <v>0</v>
      </c>
      <c r="BF413" s="174">
        <f t="shared" si="150"/>
        <v>0</v>
      </c>
      <c r="BG413" s="174">
        <f t="shared" si="151"/>
        <v>0</v>
      </c>
      <c r="BH413" s="174">
        <f t="shared" si="152"/>
        <v>0</v>
      </c>
      <c r="BI413" s="174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3" t="s">
        <v>1219</v>
      </c>
    </row>
    <row r="414" spans="1:65" s="2" customFormat="1" ht="16.5" customHeight="1">
      <c r="A414" s="29"/>
      <c r="B414" s="127"/>
      <c r="C414" s="181" t="s">
        <v>1220</v>
      </c>
      <c r="D414" s="181" t="s">
        <v>406</v>
      </c>
      <c r="E414" s="182" t="s">
        <v>1221</v>
      </c>
      <c r="F414" s="183" t="s">
        <v>1222</v>
      </c>
      <c r="G414" s="184" t="s">
        <v>380</v>
      </c>
      <c r="H414" s="185">
        <v>57.57</v>
      </c>
      <c r="I414" s="186"/>
      <c r="J414" s="185">
        <f t="shared" si="14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46"/>
        <v>0</v>
      </c>
      <c r="Q414" s="171">
        <v>1E-3</v>
      </c>
      <c r="R414" s="171">
        <f t="shared" si="147"/>
        <v>5.7570000000000003E-2</v>
      </c>
      <c r="S414" s="171">
        <v>0</v>
      </c>
      <c r="T414" s="172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225</v>
      </c>
      <c r="AT414" s="173" t="s">
        <v>406</v>
      </c>
      <c r="AU414" s="173" t="s">
        <v>150</v>
      </c>
      <c r="AY414" s="14" t="s">
        <v>172</v>
      </c>
      <c r="BE414" s="174">
        <f t="shared" si="149"/>
        <v>0</v>
      </c>
      <c r="BF414" s="174">
        <f t="shared" si="150"/>
        <v>0</v>
      </c>
      <c r="BG414" s="174">
        <f t="shared" si="151"/>
        <v>0</v>
      </c>
      <c r="BH414" s="174">
        <f t="shared" si="152"/>
        <v>0</v>
      </c>
      <c r="BI414" s="174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3" t="s">
        <v>1223</v>
      </c>
    </row>
    <row r="415" spans="1:65" s="2" customFormat="1" ht="24.2" customHeight="1">
      <c r="A415" s="29"/>
      <c r="B415" s="127"/>
      <c r="C415" s="162" t="s">
        <v>790</v>
      </c>
      <c r="D415" s="162" t="s">
        <v>175</v>
      </c>
      <c r="E415" s="163" t="s">
        <v>1224</v>
      </c>
      <c r="F415" s="164" t="s">
        <v>1225</v>
      </c>
      <c r="G415" s="165" t="s">
        <v>266</v>
      </c>
      <c r="H415" s="166">
        <v>3.1219999999999999</v>
      </c>
      <c r="I415" s="167"/>
      <c r="J415" s="166">
        <f t="shared" si="145"/>
        <v>0</v>
      </c>
      <c r="K415" s="168"/>
      <c r="L415" s="30"/>
      <c r="M415" s="169" t="s">
        <v>1</v>
      </c>
      <c r="N415" s="170" t="s">
        <v>38</v>
      </c>
      <c r="O415" s="58"/>
      <c r="P415" s="171">
        <f t="shared" si="146"/>
        <v>0</v>
      </c>
      <c r="Q415" s="171">
        <v>0</v>
      </c>
      <c r="R415" s="171">
        <f t="shared" si="147"/>
        <v>0</v>
      </c>
      <c r="S415" s="171">
        <v>0</v>
      </c>
      <c r="T415" s="172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200</v>
      </c>
      <c r="AT415" s="173" t="s">
        <v>175</v>
      </c>
      <c r="AU415" s="173" t="s">
        <v>150</v>
      </c>
      <c r="AY415" s="14" t="s">
        <v>172</v>
      </c>
      <c r="BE415" s="174">
        <f t="shared" si="149"/>
        <v>0</v>
      </c>
      <c r="BF415" s="174">
        <f t="shared" si="150"/>
        <v>0</v>
      </c>
      <c r="BG415" s="174">
        <f t="shared" si="151"/>
        <v>0</v>
      </c>
      <c r="BH415" s="174">
        <f t="shared" si="152"/>
        <v>0</v>
      </c>
      <c r="BI415" s="174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3" t="s">
        <v>1226</v>
      </c>
    </row>
    <row r="416" spans="1:65" s="12" customFormat="1" ht="22.9" customHeight="1">
      <c r="B416" s="149"/>
      <c r="D416" s="150" t="s">
        <v>71</v>
      </c>
      <c r="E416" s="160" t="s">
        <v>1227</v>
      </c>
      <c r="F416" s="160" t="s">
        <v>1228</v>
      </c>
      <c r="I416" s="152"/>
      <c r="J416" s="161">
        <f>BK416</f>
        <v>0</v>
      </c>
      <c r="L416" s="149"/>
      <c r="M416" s="154"/>
      <c r="N416" s="155"/>
      <c r="O416" s="155"/>
      <c r="P416" s="156">
        <f>SUM(P417:P419)</f>
        <v>0</v>
      </c>
      <c r="Q416" s="155"/>
      <c r="R416" s="156">
        <f>SUM(R417:R419)</f>
        <v>0</v>
      </c>
      <c r="S416" s="155"/>
      <c r="T416" s="157">
        <f>SUM(T417:T419)</f>
        <v>0</v>
      </c>
      <c r="AR416" s="150" t="s">
        <v>150</v>
      </c>
      <c r="AT416" s="158" t="s">
        <v>71</v>
      </c>
      <c r="AU416" s="158" t="s">
        <v>80</v>
      </c>
      <c r="AY416" s="150" t="s">
        <v>172</v>
      </c>
      <c r="BK416" s="159">
        <f>SUM(BK417:BK419)</f>
        <v>0</v>
      </c>
    </row>
    <row r="417" spans="1:65" s="2" customFormat="1" ht="33" customHeight="1">
      <c r="A417" s="29"/>
      <c r="B417" s="127"/>
      <c r="C417" s="162" t="s">
        <v>1229</v>
      </c>
      <c r="D417" s="162" t="s">
        <v>175</v>
      </c>
      <c r="E417" s="163" t="s">
        <v>1230</v>
      </c>
      <c r="F417" s="164" t="s">
        <v>1231</v>
      </c>
      <c r="G417" s="165" t="s">
        <v>178</v>
      </c>
      <c r="H417" s="166">
        <v>775.13400000000001</v>
      </c>
      <c r="I417" s="167"/>
      <c r="J417" s="166">
        <f>ROUND(I417*H417,3)</f>
        <v>0</v>
      </c>
      <c r="K417" s="168"/>
      <c r="L417" s="30"/>
      <c r="M417" s="169" t="s">
        <v>1</v>
      </c>
      <c r="N417" s="170" t="s">
        <v>38</v>
      </c>
      <c r="O417" s="58"/>
      <c r="P417" s="171">
        <f>O417*H417</f>
        <v>0</v>
      </c>
      <c r="Q417" s="171">
        <v>0</v>
      </c>
      <c r="R417" s="171">
        <f>Q417*H417</f>
        <v>0</v>
      </c>
      <c r="S417" s="171">
        <v>0</v>
      </c>
      <c r="T417" s="172">
        <f>S417*H417</f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200</v>
      </c>
      <c r="AT417" s="173" t="s">
        <v>175</v>
      </c>
      <c r="AU417" s="173" t="s">
        <v>150</v>
      </c>
      <c r="AY417" s="14" t="s">
        <v>172</v>
      </c>
      <c r="BE417" s="174">
        <f>IF(N417="základná",J417,0)</f>
        <v>0</v>
      </c>
      <c r="BF417" s="174">
        <f>IF(N417="znížená",J417,0)</f>
        <v>0</v>
      </c>
      <c r="BG417" s="174">
        <f>IF(N417="zákl. prenesená",J417,0)</f>
        <v>0</v>
      </c>
      <c r="BH417" s="174">
        <f>IF(N417="zníž. prenesená",J417,0)</f>
        <v>0</v>
      </c>
      <c r="BI417" s="174">
        <f>IF(N417="nulová",J417,0)</f>
        <v>0</v>
      </c>
      <c r="BJ417" s="14" t="s">
        <v>150</v>
      </c>
      <c r="BK417" s="175">
        <f>ROUND(I417*H417,3)</f>
        <v>0</v>
      </c>
      <c r="BL417" s="14" t="s">
        <v>200</v>
      </c>
      <c r="BM417" s="173" t="s">
        <v>1232</v>
      </c>
    </row>
    <row r="418" spans="1:65" s="2" customFormat="1" ht="16.5" customHeight="1">
      <c r="A418" s="29"/>
      <c r="B418" s="127"/>
      <c r="C418" s="181" t="s">
        <v>794</v>
      </c>
      <c r="D418" s="181" t="s">
        <v>406</v>
      </c>
      <c r="E418" s="182" t="s">
        <v>1233</v>
      </c>
      <c r="F418" s="183" t="s">
        <v>1234</v>
      </c>
      <c r="G418" s="184" t="s">
        <v>178</v>
      </c>
      <c r="H418" s="185">
        <v>790.63699999999994</v>
      </c>
      <c r="I418" s="186"/>
      <c r="J418" s="185">
        <f>ROUND(I418*H418,3)</f>
        <v>0</v>
      </c>
      <c r="K418" s="187"/>
      <c r="L418" s="188"/>
      <c r="M418" s="189" t="s">
        <v>1</v>
      </c>
      <c r="N418" s="190" t="s">
        <v>38</v>
      </c>
      <c r="O418" s="58"/>
      <c r="P418" s="171">
        <f>O418*H418</f>
        <v>0</v>
      </c>
      <c r="Q418" s="171">
        <v>0</v>
      </c>
      <c r="R418" s="171">
        <f>Q418*H418</f>
        <v>0</v>
      </c>
      <c r="S418" s="171">
        <v>0</v>
      </c>
      <c r="T418" s="172">
        <f>S418*H418</f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225</v>
      </c>
      <c r="AT418" s="173" t="s">
        <v>406</v>
      </c>
      <c r="AU418" s="173" t="s">
        <v>150</v>
      </c>
      <c r="AY418" s="14" t="s">
        <v>172</v>
      </c>
      <c r="BE418" s="174">
        <f>IF(N418="základná",J418,0)</f>
        <v>0</v>
      </c>
      <c r="BF418" s="174">
        <f>IF(N418="znížená",J418,0)</f>
        <v>0</v>
      </c>
      <c r="BG418" s="174">
        <f>IF(N418="zákl. prenesená",J418,0)</f>
        <v>0</v>
      </c>
      <c r="BH418" s="174">
        <f>IF(N418="zníž. prenesená",J418,0)</f>
        <v>0</v>
      </c>
      <c r="BI418" s="174">
        <f>IF(N418="nulová",J418,0)</f>
        <v>0</v>
      </c>
      <c r="BJ418" s="14" t="s">
        <v>150</v>
      </c>
      <c r="BK418" s="175">
        <f>ROUND(I418*H418,3)</f>
        <v>0</v>
      </c>
      <c r="BL418" s="14" t="s">
        <v>200</v>
      </c>
      <c r="BM418" s="173" t="s">
        <v>1235</v>
      </c>
    </row>
    <row r="419" spans="1:65" s="2" customFormat="1" ht="24.2" customHeight="1">
      <c r="A419" s="29"/>
      <c r="B419" s="127"/>
      <c r="C419" s="162" t="s">
        <v>1236</v>
      </c>
      <c r="D419" s="162" t="s">
        <v>175</v>
      </c>
      <c r="E419" s="163" t="s">
        <v>1237</v>
      </c>
      <c r="F419" s="164" t="s">
        <v>1238</v>
      </c>
      <c r="G419" s="165" t="s">
        <v>266</v>
      </c>
      <c r="H419" s="166">
        <v>3.4740000000000002</v>
      </c>
      <c r="I419" s="167"/>
      <c r="J419" s="166">
        <f>ROUND(I419*H419,3)</f>
        <v>0</v>
      </c>
      <c r="K419" s="168"/>
      <c r="L419" s="30"/>
      <c r="M419" s="169" t="s">
        <v>1</v>
      </c>
      <c r="N419" s="170" t="s">
        <v>38</v>
      </c>
      <c r="O419" s="58"/>
      <c r="P419" s="171">
        <f>O419*H419</f>
        <v>0</v>
      </c>
      <c r="Q419" s="171">
        <v>0</v>
      </c>
      <c r="R419" s="171">
        <f>Q419*H419</f>
        <v>0</v>
      </c>
      <c r="S419" s="171">
        <v>0</v>
      </c>
      <c r="T419" s="172">
        <f>S419*H419</f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200</v>
      </c>
      <c r="AT419" s="173" t="s">
        <v>175</v>
      </c>
      <c r="AU419" s="173" t="s">
        <v>150</v>
      </c>
      <c r="AY419" s="14" t="s">
        <v>172</v>
      </c>
      <c r="BE419" s="174">
        <f>IF(N419="základná",J419,0)</f>
        <v>0</v>
      </c>
      <c r="BF419" s="174">
        <f>IF(N419="znížená",J419,0)</f>
        <v>0</v>
      </c>
      <c r="BG419" s="174">
        <f>IF(N419="zákl. prenesená",J419,0)</f>
        <v>0</v>
      </c>
      <c r="BH419" s="174">
        <f>IF(N419="zníž. prenesená",J419,0)</f>
        <v>0</v>
      </c>
      <c r="BI419" s="174">
        <f>IF(N419="nulová",J419,0)</f>
        <v>0</v>
      </c>
      <c r="BJ419" s="14" t="s">
        <v>150</v>
      </c>
      <c r="BK419" s="175">
        <f>ROUND(I419*H419,3)</f>
        <v>0</v>
      </c>
      <c r="BL419" s="14" t="s">
        <v>200</v>
      </c>
      <c r="BM419" s="173" t="s">
        <v>1239</v>
      </c>
    </row>
    <row r="420" spans="1:65" s="12" customFormat="1" ht="22.9" customHeight="1">
      <c r="B420" s="149"/>
      <c r="D420" s="150" t="s">
        <v>71</v>
      </c>
      <c r="E420" s="160" t="s">
        <v>1240</v>
      </c>
      <c r="F420" s="160" t="s">
        <v>1241</v>
      </c>
      <c r="I420" s="152"/>
      <c r="J420" s="161">
        <f>BK420</f>
        <v>0</v>
      </c>
      <c r="L420" s="149"/>
      <c r="M420" s="154"/>
      <c r="N420" s="155"/>
      <c r="O420" s="155"/>
      <c r="P420" s="156">
        <f>SUM(P421:P424)</f>
        <v>0</v>
      </c>
      <c r="Q420" s="155"/>
      <c r="R420" s="156">
        <f>SUM(R421:R424)</f>
        <v>0.97672740000000002</v>
      </c>
      <c r="S420" s="155"/>
      <c r="T420" s="157">
        <f>SUM(T421:T424)</f>
        <v>0</v>
      </c>
      <c r="AR420" s="150" t="s">
        <v>150</v>
      </c>
      <c r="AT420" s="158" t="s">
        <v>71</v>
      </c>
      <c r="AU420" s="158" t="s">
        <v>80</v>
      </c>
      <c r="AY420" s="150" t="s">
        <v>172</v>
      </c>
      <c r="BK420" s="159">
        <f>SUM(BK421:BK424)</f>
        <v>0</v>
      </c>
    </row>
    <row r="421" spans="1:65" s="2" customFormat="1" ht="24.2" customHeight="1">
      <c r="A421" s="29"/>
      <c r="B421" s="127"/>
      <c r="C421" s="162" t="s">
        <v>797</v>
      </c>
      <c r="D421" s="162" t="s">
        <v>175</v>
      </c>
      <c r="E421" s="163" t="s">
        <v>1242</v>
      </c>
      <c r="F421" s="164" t="s">
        <v>1243</v>
      </c>
      <c r="G421" s="165" t="s">
        <v>178</v>
      </c>
      <c r="H421" s="166">
        <v>2219.835</v>
      </c>
      <c r="I421" s="167"/>
      <c r="J421" s="166">
        <f>ROUND(I421*H421,3)</f>
        <v>0</v>
      </c>
      <c r="K421" s="168"/>
      <c r="L421" s="30"/>
      <c r="M421" s="169" t="s">
        <v>1</v>
      </c>
      <c r="N421" s="170" t="s">
        <v>38</v>
      </c>
      <c r="O421" s="58"/>
      <c r="P421" s="171">
        <f>O421*H421</f>
        <v>0</v>
      </c>
      <c r="Q421" s="171">
        <v>0</v>
      </c>
      <c r="R421" s="171">
        <f>Q421*H421</f>
        <v>0</v>
      </c>
      <c r="S421" s="171">
        <v>0</v>
      </c>
      <c r="T421" s="172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179</v>
      </c>
      <c r="AT421" s="173" t="s">
        <v>175</v>
      </c>
      <c r="AU421" s="173" t="s">
        <v>150</v>
      </c>
      <c r="AY421" s="14" t="s">
        <v>172</v>
      </c>
      <c r="BE421" s="174">
        <f>IF(N421="základná",J421,0)</f>
        <v>0</v>
      </c>
      <c r="BF421" s="174">
        <f>IF(N421="znížená",J421,0)</f>
        <v>0</v>
      </c>
      <c r="BG421" s="174">
        <f>IF(N421="zákl. prenesená",J421,0)</f>
        <v>0</v>
      </c>
      <c r="BH421" s="174">
        <f>IF(N421="zníž. prenesená",J421,0)</f>
        <v>0</v>
      </c>
      <c r="BI421" s="174">
        <f>IF(N421="nulová",J421,0)</f>
        <v>0</v>
      </c>
      <c r="BJ421" s="14" t="s">
        <v>150</v>
      </c>
      <c r="BK421" s="175">
        <f>ROUND(I421*H421,3)</f>
        <v>0</v>
      </c>
      <c r="BL421" s="14" t="s">
        <v>179</v>
      </c>
      <c r="BM421" s="173" t="s">
        <v>1244</v>
      </c>
    </row>
    <row r="422" spans="1:65" s="2" customFormat="1" ht="33" customHeight="1">
      <c r="A422" s="29"/>
      <c r="B422" s="127"/>
      <c r="C422" s="162" t="s">
        <v>1245</v>
      </c>
      <c r="D422" s="162" t="s">
        <v>175</v>
      </c>
      <c r="E422" s="163" t="s">
        <v>1246</v>
      </c>
      <c r="F422" s="164" t="s">
        <v>1247</v>
      </c>
      <c r="G422" s="165" t="s">
        <v>178</v>
      </c>
      <c r="H422" s="166">
        <v>2219.835</v>
      </c>
      <c r="I422" s="167"/>
      <c r="J422" s="166">
        <f>ROUND(I422*H422,3)</f>
        <v>0</v>
      </c>
      <c r="K422" s="168"/>
      <c r="L422" s="30"/>
      <c r="M422" s="169" t="s">
        <v>1</v>
      </c>
      <c r="N422" s="170" t="s">
        <v>38</v>
      </c>
      <c r="O422" s="58"/>
      <c r="P422" s="171">
        <f>O422*H422</f>
        <v>0</v>
      </c>
      <c r="Q422" s="171">
        <v>4.4000000000000002E-4</v>
      </c>
      <c r="R422" s="171">
        <f>Q422*H422</f>
        <v>0.97672740000000002</v>
      </c>
      <c r="S422" s="171">
        <v>0</v>
      </c>
      <c r="T422" s="172">
        <f>S422*H422</f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200</v>
      </c>
      <c r="AT422" s="173" t="s">
        <v>175</v>
      </c>
      <c r="AU422" s="173" t="s">
        <v>150</v>
      </c>
      <c r="AY422" s="14" t="s">
        <v>172</v>
      </c>
      <c r="BE422" s="174">
        <f>IF(N422="základná",J422,0)</f>
        <v>0</v>
      </c>
      <c r="BF422" s="174">
        <f>IF(N422="znížená",J422,0)</f>
        <v>0</v>
      </c>
      <c r="BG422" s="174">
        <f>IF(N422="zákl. prenesená",J422,0)</f>
        <v>0</v>
      </c>
      <c r="BH422" s="174">
        <f>IF(N422="zníž. prenesená",J422,0)</f>
        <v>0</v>
      </c>
      <c r="BI422" s="174">
        <f>IF(N422="nulová",J422,0)</f>
        <v>0</v>
      </c>
      <c r="BJ422" s="14" t="s">
        <v>150</v>
      </c>
      <c r="BK422" s="175">
        <f>ROUND(I422*H422,3)</f>
        <v>0</v>
      </c>
      <c r="BL422" s="14" t="s">
        <v>200</v>
      </c>
      <c r="BM422" s="173" t="s">
        <v>1248</v>
      </c>
    </row>
    <row r="423" spans="1:65" s="2" customFormat="1" ht="37.9" customHeight="1">
      <c r="A423" s="29"/>
      <c r="B423" s="127"/>
      <c r="C423" s="162" t="s">
        <v>802</v>
      </c>
      <c r="D423" s="162" t="s">
        <v>175</v>
      </c>
      <c r="E423" s="163" t="s">
        <v>1249</v>
      </c>
      <c r="F423" s="164" t="s">
        <v>1250</v>
      </c>
      <c r="G423" s="165" t="s">
        <v>178</v>
      </c>
      <c r="H423" s="166">
        <v>96.463999999999999</v>
      </c>
      <c r="I423" s="167"/>
      <c r="J423" s="166">
        <f>ROUND(I423*H423,3)</f>
        <v>0</v>
      </c>
      <c r="K423" s="168"/>
      <c r="L423" s="30"/>
      <c r="M423" s="169" t="s">
        <v>1</v>
      </c>
      <c r="N423" s="170" t="s">
        <v>38</v>
      </c>
      <c r="O423" s="58"/>
      <c r="P423" s="171">
        <f>O423*H423</f>
        <v>0</v>
      </c>
      <c r="Q423" s="171">
        <v>0</v>
      </c>
      <c r="R423" s="171">
        <f>Q423*H423</f>
        <v>0</v>
      </c>
      <c r="S423" s="171">
        <v>0</v>
      </c>
      <c r="T423" s="172">
        <f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3" t="s">
        <v>200</v>
      </c>
      <c r="AT423" s="173" t="s">
        <v>175</v>
      </c>
      <c r="AU423" s="173" t="s">
        <v>150</v>
      </c>
      <c r="AY423" s="14" t="s">
        <v>172</v>
      </c>
      <c r="BE423" s="174">
        <f>IF(N423="základná",J423,0)</f>
        <v>0</v>
      </c>
      <c r="BF423" s="174">
        <f>IF(N423="znížená",J423,0)</f>
        <v>0</v>
      </c>
      <c r="BG423" s="174">
        <f>IF(N423="zákl. prenesená",J423,0)</f>
        <v>0</v>
      </c>
      <c r="BH423" s="174">
        <f>IF(N423="zníž. prenesená",J423,0)</f>
        <v>0</v>
      </c>
      <c r="BI423" s="174">
        <f>IF(N423="nulová",J423,0)</f>
        <v>0</v>
      </c>
      <c r="BJ423" s="14" t="s">
        <v>150</v>
      </c>
      <c r="BK423" s="175">
        <f>ROUND(I423*H423,3)</f>
        <v>0</v>
      </c>
      <c r="BL423" s="14" t="s">
        <v>200</v>
      </c>
      <c r="BM423" s="173" t="s">
        <v>1251</v>
      </c>
    </row>
    <row r="424" spans="1:65" s="2" customFormat="1" ht="16.5" customHeight="1">
      <c r="A424" s="29"/>
      <c r="B424" s="127"/>
      <c r="C424" s="162" t="s">
        <v>1252</v>
      </c>
      <c r="D424" s="162" t="s">
        <v>175</v>
      </c>
      <c r="E424" s="163" t="s">
        <v>1253</v>
      </c>
      <c r="F424" s="164" t="s">
        <v>1254</v>
      </c>
      <c r="G424" s="165" t="s">
        <v>178</v>
      </c>
      <c r="H424" s="166">
        <v>3643.8159999999998</v>
      </c>
      <c r="I424" s="167"/>
      <c r="J424" s="166">
        <f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>O424*H424</f>
        <v>0</v>
      </c>
      <c r="Q424" s="171">
        <v>0</v>
      </c>
      <c r="R424" s="171">
        <f>Q424*H424</f>
        <v>0</v>
      </c>
      <c r="S424" s="171">
        <v>0</v>
      </c>
      <c r="T424" s="172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200</v>
      </c>
      <c r="AT424" s="173" t="s">
        <v>175</v>
      </c>
      <c r="AU424" s="173" t="s">
        <v>150</v>
      </c>
      <c r="AY424" s="14" t="s">
        <v>172</v>
      </c>
      <c r="BE424" s="174">
        <f>IF(N424="základná",J424,0)</f>
        <v>0</v>
      </c>
      <c r="BF424" s="174">
        <f>IF(N424="znížená",J424,0)</f>
        <v>0</v>
      </c>
      <c r="BG424" s="174">
        <f>IF(N424="zákl. prenesená",J424,0)</f>
        <v>0</v>
      </c>
      <c r="BH424" s="174">
        <f>IF(N424="zníž. prenesená",J424,0)</f>
        <v>0</v>
      </c>
      <c r="BI424" s="174">
        <f>IF(N424="nulová",J424,0)</f>
        <v>0</v>
      </c>
      <c r="BJ424" s="14" t="s">
        <v>150</v>
      </c>
      <c r="BK424" s="175">
        <f>ROUND(I424*H424,3)</f>
        <v>0</v>
      </c>
      <c r="BL424" s="14" t="s">
        <v>200</v>
      </c>
      <c r="BM424" s="173" t="s">
        <v>1255</v>
      </c>
    </row>
    <row r="425" spans="1:65" s="12" customFormat="1" ht="22.9" customHeight="1">
      <c r="B425" s="149"/>
      <c r="D425" s="150" t="s">
        <v>71</v>
      </c>
      <c r="E425" s="160" t="s">
        <v>1256</v>
      </c>
      <c r="F425" s="160" t="s">
        <v>1257</v>
      </c>
      <c r="I425" s="152"/>
      <c r="J425" s="161">
        <f>BK425</f>
        <v>0</v>
      </c>
      <c r="L425" s="149"/>
      <c r="M425" s="154"/>
      <c r="N425" s="155"/>
      <c r="O425" s="155"/>
      <c r="P425" s="156">
        <f>SUM(P426:P427)</f>
        <v>0</v>
      </c>
      <c r="Q425" s="155"/>
      <c r="R425" s="156">
        <f>SUM(R426:R427)</f>
        <v>0</v>
      </c>
      <c r="S425" s="155"/>
      <c r="T425" s="157">
        <f>SUM(T426:T427)</f>
        <v>0</v>
      </c>
      <c r="AR425" s="150" t="s">
        <v>150</v>
      </c>
      <c r="AT425" s="158" t="s">
        <v>71</v>
      </c>
      <c r="AU425" s="158" t="s">
        <v>80</v>
      </c>
      <c r="AY425" s="150" t="s">
        <v>172</v>
      </c>
      <c r="BK425" s="159">
        <f>SUM(BK426:BK427)</f>
        <v>0</v>
      </c>
    </row>
    <row r="426" spans="1:65" s="2" customFormat="1" ht="24.2" customHeight="1">
      <c r="A426" s="29"/>
      <c r="B426" s="127"/>
      <c r="C426" s="162" t="s">
        <v>805</v>
      </c>
      <c r="D426" s="162" t="s">
        <v>175</v>
      </c>
      <c r="E426" s="163" t="s">
        <v>1258</v>
      </c>
      <c r="F426" s="164" t="s">
        <v>1259</v>
      </c>
      <c r="G426" s="165" t="s">
        <v>178</v>
      </c>
      <c r="H426" s="166">
        <v>3615.2069999999999</v>
      </c>
      <c r="I426" s="167"/>
      <c r="J426" s="166">
        <f>ROUND(I426*H426,3)</f>
        <v>0</v>
      </c>
      <c r="K426" s="168"/>
      <c r="L426" s="30"/>
      <c r="M426" s="169" t="s">
        <v>1</v>
      </c>
      <c r="N426" s="170" t="s">
        <v>38</v>
      </c>
      <c r="O426" s="58"/>
      <c r="P426" s="171">
        <f>O426*H426</f>
        <v>0</v>
      </c>
      <c r="Q426" s="171">
        <v>0</v>
      </c>
      <c r="R426" s="171">
        <f>Q426*H426</f>
        <v>0</v>
      </c>
      <c r="S426" s="171">
        <v>0</v>
      </c>
      <c r="T426" s="172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200</v>
      </c>
      <c r="AT426" s="173" t="s">
        <v>175</v>
      </c>
      <c r="AU426" s="173" t="s">
        <v>150</v>
      </c>
      <c r="AY426" s="14" t="s">
        <v>172</v>
      </c>
      <c r="BE426" s="174">
        <f>IF(N426="základná",J426,0)</f>
        <v>0</v>
      </c>
      <c r="BF426" s="174">
        <f>IF(N426="znížená",J426,0)</f>
        <v>0</v>
      </c>
      <c r="BG426" s="174">
        <f>IF(N426="zákl. prenesená",J426,0)</f>
        <v>0</v>
      </c>
      <c r="BH426" s="174">
        <f>IF(N426="zníž. prenesená",J426,0)</f>
        <v>0</v>
      </c>
      <c r="BI426" s="174">
        <f>IF(N426="nulová",J426,0)</f>
        <v>0</v>
      </c>
      <c r="BJ426" s="14" t="s">
        <v>150</v>
      </c>
      <c r="BK426" s="175">
        <f>ROUND(I426*H426,3)</f>
        <v>0</v>
      </c>
      <c r="BL426" s="14" t="s">
        <v>200</v>
      </c>
      <c r="BM426" s="173" t="s">
        <v>1260</v>
      </c>
    </row>
    <row r="427" spans="1:65" s="2" customFormat="1" ht="33" customHeight="1">
      <c r="A427" s="29"/>
      <c r="B427" s="127"/>
      <c r="C427" s="162" t="s">
        <v>1261</v>
      </c>
      <c r="D427" s="162" t="s">
        <v>175</v>
      </c>
      <c r="E427" s="163" t="s">
        <v>1262</v>
      </c>
      <c r="F427" s="164" t="s">
        <v>1263</v>
      </c>
      <c r="G427" s="165" t="s">
        <v>178</v>
      </c>
      <c r="H427" s="166">
        <v>3615.2069999999999</v>
      </c>
      <c r="I427" s="167"/>
      <c r="J427" s="166">
        <f>ROUND(I427*H427,3)</f>
        <v>0</v>
      </c>
      <c r="K427" s="168"/>
      <c r="L427" s="30"/>
      <c r="M427" s="169" t="s">
        <v>1</v>
      </c>
      <c r="N427" s="170" t="s">
        <v>38</v>
      </c>
      <c r="O427" s="58"/>
      <c r="P427" s="171">
        <f>O427*H427</f>
        <v>0</v>
      </c>
      <c r="Q427" s="171">
        <v>0</v>
      </c>
      <c r="R427" s="171">
        <f>Q427*H427</f>
        <v>0</v>
      </c>
      <c r="S427" s="171">
        <v>0</v>
      </c>
      <c r="T427" s="172">
        <f>S427*H427</f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200</v>
      </c>
      <c r="AT427" s="173" t="s">
        <v>175</v>
      </c>
      <c r="AU427" s="173" t="s">
        <v>150</v>
      </c>
      <c r="AY427" s="14" t="s">
        <v>172</v>
      </c>
      <c r="BE427" s="174">
        <f>IF(N427="základná",J427,0)</f>
        <v>0</v>
      </c>
      <c r="BF427" s="174">
        <f>IF(N427="znížená",J427,0)</f>
        <v>0</v>
      </c>
      <c r="BG427" s="174">
        <f>IF(N427="zákl. prenesená",J427,0)</f>
        <v>0</v>
      </c>
      <c r="BH427" s="174">
        <f>IF(N427="zníž. prenesená",J427,0)</f>
        <v>0</v>
      </c>
      <c r="BI427" s="174">
        <f>IF(N427="nulová",J427,0)</f>
        <v>0</v>
      </c>
      <c r="BJ427" s="14" t="s">
        <v>150</v>
      </c>
      <c r="BK427" s="175">
        <f>ROUND(I427*H427,3)</f>
        <v>0</v>
      </c>
      <c r="BL427" s="14" t="s">
        <v>200</v>
      </c>
      <c r="BM427" s="173" t="s">
        <v>1264</v>
      </c>
    </row>
    <row r="428" spans="1:65" s="12" customFormat="1" ht="25.9" customHeight="1">
      <c r="B428" s="149"/>
      <c r="D428" s="150" t="s">
        <v>71</v>
      </c>
      <c r="E428" s="151" t="s">
        <v>149</v>
      </c>
      <c r="F428" s="151" t="s">
        <v>1265</v>
      </c>
      <c r="I428" s="152"/>
      <c r="J428" s="153">
        <f>BK428</f>
        <v>0</v>
      </c>
      <c r="L428" s="149"/>
      <c r="M428" s="154"/>
      <c r="N428" s="155"/>
      <c r="O428" s="155"/>
      <c r="P428" s="156">
        <f>SUM(P429:P435)</f>
        <v>0</v>
      </c>
      <c r="Q428" s="155"/>
      <c r="R428" s="156">
        <f>SUM(R429:R435)</f>
        <v>0</v>
      </c>
      <c r="S428" s="155"/>
      <c r="T428" s="157">
        <f>SUM(T429:T435)</f>
        <v>0</v>
      </c>
      <c r="AR428" s="150" t="s">
        <v>190</v>
      </c>
      <c r="AT428" s="158" t="s">
        <v>71</v>
      </c>
      <c r="AU428" s="158" t="s">
        <v>72</v>
      </c>
      <c r="AY428" s="150" t="s">
        <v>172</v>
      </c>
      <c r="BK428" s="159">
        <f>SUM(BK429:BK435)</f>
        <v>0</v>
      </c>
    </row>
    <row r="429" spans="1:65" s="2" customFormat="1" ht="33" customHeight="1">
      <c r="A429" s="29"/>
      <c r="B429" s="127"/>
      <c r="C429" s="162" t="s">
        <v>809</v>
      </c>
      <c r="D429" s="162" t="s">
        <v>175</v>
      </c>
      <c r="E429" s="163" t="s">
        <v>1266</v>
      </c>
      <c r="F429" s="164" t="s">
        <v>1267</v>
      </c>
      <c r="G429" s="165" t="s">
        <v>1268</v>
      </c>
      <c r="H429" s="166">
        <v>1</v>
      </c>
      <c r="I429" s="167"/>
      <c r="J429" s="166">
        <f t="shared" ref="J429:J434" si="155">ROUND(I429*H429,3)</f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ref="P429:P434" si="156">O429*H429</f>
        <v>0</v>
      </c>
      <c r="Q429" s="171">
        <v>0</v>
      </c>
      <c r="R429" s="171">
        <f t="shared" ref="R429:R434" si="157">Q429*H429</f>
        <v>0</v>
      </c>
      <c r="S429" s="171">
        <v>0</v>
      </c>
      <c r="T429" s="172">
        <f t="shared" ref="T429:T434" si="158"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1269</v>
      </c>
      <c r="AT429" s="173" t="s">
        <v>175</v>
      </c>
      <c r="AU429" s="173" t="s">
        <v>80</v>
      </c>
      <c r="AY429" s="14" t="s">
        <v>172</v>
      </c>
      <c r="BE429" s="174">
        <f t="shared" ref="BE429:BE434" si="159">IF(N429="základná",J429,0)</f>
        <v>0</v>
      </c>
      <c r="BF429" s="174">
        <f t="shared" ref="BF429:BF434" si="160">IF(N429="znížená",J429,0)</f>
        <v>0</v>
      </c>
      <c r="BG429" s="174">
        <f t="shared" ref="BG429:BG434" si="161">IF(N429="zákl. prenesená",J429,0)</f>
        <v>0</v>
      </c>
      <c r="BH429" s="174">
        <f t="shared" ref="BH429:BH434" si="162">IF(N429="zníž. prenesená",J429,0)</f>
        <v>0</v>
      </c>
      <c r="BI429" s="174">
        <f t="shared" ref="BI429:BI434" si="163">IF(N429="nulová",J429,0)</f>
        <v>0</v>
      </c>
      <c r="BJ429" s="14" t="s">
        <v>150</v>
      </c>
      <c r="BK429" s="175">
        <f t="shared" ref="BK429:BK434" si="164">ROUND(I429*H429,3)</f>
        <v>0</v>
      </c>
      <c r="BL429" s="14" t="s">
        <v>1269</v>
      </c>
      <c r="BM429" s="173" t="s">
        <v>1270</v>
      </c>
    </row>
    <row r="430" spans="1:65" s="2" customFormat="1" ht="16.5" customHeight="1">
      <c r="A430" s="29"/>
      <c r="B430" s="127"/>
      <c r="C430" s="162" t="s">
        <v>1271</v>
      </c>
      <c r="D430" s="162" t="s">
        <v>175</v>
      </c>
      <c r="E430" s="163" t="s">
        <v>1272</v>
      </c>
      <c r="F430" s="164" t="s">
        <v>1273</v>
      </c>
      <c r="G430" s="165" t="s">
        <v>1268</v>
      </c>
      <c r="H430" s="166">
        <v>1</v>
      </c>
      <c r="I430" s="167"/>
      <c r="J430" s="166">
        <f t="shared" si="155"/>
        <v>0</v>
      </c>
      <c r="K430" s="168"/>
      <c r="L430" s="30"/>
      <c r="M430" s="169" t="s">
        <v>1</v>
      </c>
      <c r="N430" s="170" t="s">
        <v>38</v>
      </c>
      <c r="O430" s="58"/>
      <c r="P430" s="171">
        <f t="shared" si="156"/>
        <v>0</v>
      </c>
      <c r="Q430" s="171">
        <v>0</v>
      </c>
      <c r="R430" s="171">
        <f t="shared" si="157"/>
        <v>0</v>
      </c>
      <c r="S430" s="171">
        <v>0</v>
      </c>
      <c r="T430" s="172">
        <f t="shared" si="15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179</v>
      </c>
      <c r="AT430" s="173" t="s">
        <v>175</v>
      </c>
      <c r="AU430" s="173" t="s">
        <v>80</v>
      </c>
      <c r="AY430" s="14" t="s">
        <v>172</v>
      </c>
      <c r="BE430" s="174">
        <f t="shared" si="159"/>
        <v>0</v>
      </c>
      <c r="BF430" s="174">
        <f t="shared" si="160"/>
        <v>0</v>
      </c>
      <c r="BG430" s="174">
        <f t="shared" si="161"/>
        <v>0</v>
      </c>
      <c r="BH430" s="174">
        <f t="shared" si="162"/>
        <v>0</v>
      </c>
      <c r="BI430" s="174">
        <f t="shared" si="163"/>
        <v>0</v>
      </c>
      <c r="BJ430" s="14" t="s">
        <v>150</v>
      </c>
      <c r="BK430" s="175">
        <f t="shared" si="164"/>
        <v>0</v>
      </c>
      <c r="BL430" s="14" t="s">
        <v>179</v>
      </c>
      <c r="BM430" s="173" t="s">
        <v>1274</v>
      </c>
    </row>
    <row r="431" spans="1:65" s="2" customFormat="1" ht="16.5" customHeight="1">
      <c r="A431" s="29"/>
      <c r="B431" s="127"/>
      <c r="C431" s="162" t="s">
        <v>816</v>
      </c>
      <c r="D431" s="162" t="s">
        <v>175</v>
      </c>
      <c r="E431" s="163" t="s">
        <v>1275</v>
      </c>
      <c r="F431" s="164" t="s">
        <v>1276</v>
      </c>
      <c r="G431" s="165" t="s">
        <v>1268</v>
      </c>
      <c r="H431" s="166">
        <v>3</v>
      </c>
      <c r="I431" s="167"/>
      <c r="J431" s="166">
        <f t="shared" si="15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56"/>
        <v>0</v>
      </c>
      <c r="Q431" s="171">
        <v>0</v>
      </c>
      <c r="R431" s="171">
        <f t="shared" si="157"/>
        <v>0</v>
      </c>
      <c r="S431" s="171">
        <v>0</v>
      </c>
      <c r="T431" s="172">
        <f t="shared" si="15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179</v>
      </c>
      <c r="AT431" s="173" t="s">
        <v>175</v>
      </c>
      <c r="AU431" s="173" t="s">
        <v>80</v>
      </c>
      <c r="AY431" s="14" t="s">
        <v>172</v>
      </c>
      <c r="BE431" s="174">
        <f t="shared" si="159"/>
        <v>0</v>
      </c>
      <c r="BF431" s="174">
        <f t="shared" si="160"/>
        <v>0</v>
      </c>
      <c r="BG431" s="174">
        <f t="shared" si="161"/>
        <v>0</v>
      </c>
      <c r="BH431" s="174">
        <f t="shared" si="162"/>
        <v>0</v>
      </c>
      <c r="BI431" s="174">
        <f t="shared" si="163"/>
        <v>0</v>
      </c>
      <c r="BJ431" s="14" t="s">
        <v>150</v>
      </c>
      <c r="BK431" s="175">
        <f t="shared" si="164"/>
        <v>0</v>
      </c>
      <c r="BL431" s="14" t="s">
        <v>179</v>
      </c>
      <c r="BM431" s="173" t="s">
        <v>1277</v>
      </c>
    </row>
    <row r="432" spans="1:65" s="2" customFormat="1" ht="24.2" customHeight="1">
      <c r="A432" s="29"/>
      <c r="B432" s="127"/>
      <c r="C432" s="162" t="s">
        <v>1278</v>
      </c>
      <c r="D432" s="162" t="s">
        <v>175</v>
      </c>
      <c r="E432" s="163" t="s">
        <v>1279</v>
      </c>
      <c r="F432" s="164" t="s">
        <v>1280</v>
      </c>
      <c r="G432" s="165" t="s">
        <v>239</v>
      </c>
      <c r="H432" s="166">
        <v>239</v>
      </c>
      <c r="I432" s="167"/>
      <c r="J432" s="166">
        <f t="shared" si="155"/>
        <v>0</v>
      </c>
      <c r="K432" s="168"/>
      <c r="L432" s="30"/>
      <c r="M432" s="169" t="s">
        <v>1</v>
      </c>
      <c r="N432" s="170" t="s">
        <v>38</v>
      </c>
      <c r="O432" s="58"/>
      <c r="P432" s="171">
        <f t="shared" si="156"/>
        <v>0</v>
      </c>
      <c r="Q432" s="171">
        <v>0</v>
      </c>
      <c r="R432" s="171">
        <f t="shared" si="157"/>
        <v>0</v>
      </c>
      <c r="S432" s="171">
        <v>0</v>
      </c>
      <c r="T432" s="172">
        <f t="shared" si="15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179</v>
      </c>
      <c r="AT432" s="173" t="s">
        <v>175</v>
      </c>
      <c r="AU432" s="173" t="s">
        <v>80</v>
      </c>
      <c r="AY432" s="14" t="s">
        <v>172</v>
      </c>
      <c r="BE432" s="174">
        <f t="shared" si="159"/>
        <v>0</v>
      </c>
      <c r="BF432" s="174">
        <f t="shared" si="160"/>
        <v>0</v>
      </c>
      <c r="BG432" s="174">
        <f t="shared" si="161"/>
        <v>0</v>
      </c>
      <c r="BH432" s="174">
        <f t="shared" si="162"/>
        <v>0</v>
      </c>
      <c r="BI432" s="174">
        <f t="shared" si="163"/>
        <v>0</v>
      </c>
      <c r="BJ432" s="14" t="s">
        <v>150</v>
      </c>
      <c r="BK432" s="175">
        <f t="shared" si="164"/>
        <v>0</v>
      </c>
      <c r="BL432" s="14" t="s">
        <v>179</v>
      </c>
      <c r="BM432" s="173" t="s">
        <v>1281</v>
      </c>
    </row>
    <row r="433" spans="1:65" s="2" customFormat="1" ht="24.2" customHeight="1">
      <c r="A433" s="29"/>
      <c r="B433" s="127"/>
      <c r="C433" s="162" t="s">
        <v>819</v>
      </c>
      <c r="D433" s="162" t="s">
        <v>175</v>
      </c>
      <c r="E433" s="163" t="s">
        <v>1282</v>
      </c>
      <c r="F433" s="164" t="s">
        <v>1283</v>
      </c>
      <c r="G433" s="165" t="s">
        <v>1268</v>
      </c>
      <c r="H433" s="166">
        <v>1</v>
      </c>
      <c r="I433" s="167"/>
      <c r="J433" s="166">
        <f t="shared" si="155"/>
        <v>0</v>
      </c>
      <c r="K433" s="168"/>
      <c r="L433" s="30"/>
      <c r="M433" s="169" t="s">
        <v>1</v>
      </c>
      <c r="N433" s="170" t="s">
        <v>38</v>
      </c>
      <c r="O433" s="58"/>
      <c r="P433" s="171">
        <f t="shared" si="156"/>
        <v>0</v>
      </c>
      <c r="Q433" s="171">
        <v>0</v>
      </c>
      <c r="R433" s="171">
        <f t="shared" si="157"/>
        <v>0</v>
      </c>
      <c r="S433" s="171">
        <v>0</v>
      </c>
      <c r="T433" s="172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179</v>
      </c>
      <c r="AT433" s="173" t="s">
        <v>175</v>
      </c>
      <c r="AU433" s="173" t="s">
        <v>80</v>
      </c>
      <c r="AY433" s="14" t="s">
        <v>172</v>
      </c>
      <c r="BE433" s="174">
        <f t="shared" si="159"/>
        <v>0</v>
      </c>
      <c r="BF433" s="174">
        <f t="shared" si="160"/>
        <v>0</v>
      </c>
      <c r="BG433" s="174">
        <f t="shared" si="161"/>
        <v>0</v>
      </c>
      <c r="BH433" s="174">
        <f t="shared" si="162"/>
        <v>0</v>
      </c>
      <c r="BI433" s="174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3" t="s">
        <v>1284</v>
      </c>
    </row>
    <row r="434" spans="1:65" s="2" customFormat="1" ht="24.2" customHeight="1">
      <c r="A434" s="29"/>
      <c r="B434" s="127"/>
      <c r="C434" s="162" t="s">
        <v>1285</v>
      </c>
      <c r="D434" s="162" t="s">
        <v>175</v>
      </c>
      <c r="E434" s="163" t="s">
        <v>1286</v>
      </c>
      <c r="F434" s="164" t="s">
        <v>1287</v>
      </c>
      <c r="G434" s="165" t="s">
        <v>1268</v>
      </c>
      <c r="H434" s="166">
        <v>3</v>
      </c>
      <c r="I434" s="167"/>
      <c r="J434" s="166">
        <f t="shared" si="155"/>
        <v>0</v>
      </c>
      <c r="K434" s="168"/>
      <c r="L434" s="30"/>
      <c r="M434" s="169" t="s">
        <v>1</v>
      </c>
      <c r="N434" s="170" t="s">
        <v>38</v>
      </c>
      <c r="O434" s="58"/>
      <c r="P434" s="171">
        <f t="shared" si="156"/>
        <v>0</v>
      </c>
      <c r="Q434" s="171">
        <v>0</v>
      </c>
      <c r="R434" s="171">
        <f t="shared" si="157"/>
        <v>0</v>
      </c>
      <c r="S434" s="171">
        <v>0</v>
      </c>
      <c r="T434" s="172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179</v>
      </c>
      <c r="AT434" s="173" t="s">
        <v>175</v>
      </c>
      <c r="AU434" s="173" t="s">
        <v>80</v>
      </c>
      <c r="AY434" s="14" t="s">
        <v>172</v>
      </c>
      <c r="BE434" s="174">
        <f t="shared" si="159"/>
        <v>0</v>
      </c>
      <c r="BF434" s="174">
        <f t="shared" si="160"/>
        <v>0</v>
      </c>
      <c r="BG434" s="174">
        <f t="shared" si="161"/>
        <v>0</v>
      </c>
      <c r="BH434" s="174">
        <f t="shared" si="162"/>
        <v>0</v>
      </c>
      <c r="BI434" s="174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3" t="s">
        <v>1288</v>
      </c>
    </row>
    <row r="435" spans="1:65" s="12" customFormat="1" ht="22.9" customHeight="1">
      <c r="B435" s="149"/>
      <c r="D435" s="150" t="s">
        <v>71</v>
      </c>
      <c r="E435" s="160" t="s">
        <v>1289</v>
      </c>
      <c r="F435" s="160" t="s">
        <v>1290</v>
      </c>
      <c r="I435" s="152"/>
      <c r="J435" s="161">
        <f>BK435</f>
        <v>0</v>
      </c>
      <c r="L435" s="149"/>
      <c r="M435" s="191"/>
      <c r="N435" s="192"/>
      <c r="O435" s="192"/>
      <c r="P435" s="193">
        <v>0</v>
      </c>
      <c r="Q435" s="192"/>
      <c r="R435" s="193">
        <v>0</v>
      </c>
      <c r="S435" s="192"/>
      <c r="T435" s="194">
        <v>0</v>
      </c>
      <c r="AR435" s="150" t="s">
        <v>179</v>
      </c>
      <c r="AT435" s="158" t="s">
        <v>71</v>
      </c>
      <c r="AU435" s="158" t="s">
        <v>80</v>
      </c>
      <c r="AY435" s="150" t="s">
        <v>172</v>
      </c>
      <c r="BK435" s="159">
        <v>0</v>
      </c>
    </row>
    <row r="436" spans="1:65" s="2" customFormat="1" ht="6.95" customHeight="1">
      <c r="A436" s="29"/>
      <c r="B436" s="47"/>
      <c r="C436" s="48"/>
      <c r="D436" s="48"/>
      <c r="E436" s="48"/>
      <c r="F436" s="48"/>
      <c r="G436" s="48"/>
      <c r="H436" s="48"/>
      <c r="I436" s="48"/>
      <c r="J436" s="48"/>
      <c r="K436" s="48"/>
      <c r="L436" s="30"/>
      <c r="M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</sheetData>
  <autoFilter ref="C151:K435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1291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 xml:space="preserve">02 - SO 01.1a Športova hala - zdravotechnika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1292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1293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1294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1295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1296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1297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1298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9" customFormat="1" ht="24.95" customHeight="1">
      <c r="B104" s="117"/>
      <c r="D104" s="118" t="s">
        <v>1299</v>
      </c>
      <c r="E104" s="119"/>
      <c r="F104" s="119"/>
      <c r="G104" s="119"/>
      <c r="H104" s="119"/>
      <c r="I104" s="119"/>
      <c r="J104" s="120">
        <f>J195</f>
        <v>0</v>
      </c>
      <c r="L104" s="117"/>
    </row>
    <row r="105" spans="1:65" s="10" customFormat="1" ht="19.899999999999999" customHeight="1">
      <c r="B105" s="121"/>
      <c r="D105" s="122" t="s">
        <v>423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1:65" s="10" customFormat="1" ht="19.899999999999999" customHeight="1">
      <c r="B106" s="121"/>
      <c r="D106" s="122" t="s">
        <v>1300</v>
      </c>
      <c r="E106" s="123"/>
      <c r="F106" s="123"/>
      <c r="G106" s="123"/>
      <c r="H106" s="123"/>
      <c r="I106" s="123"/>
      <c r="J106" s="124">
        <f>J221</f>
        <v>0</v>
      </c>
      <c r="L106" s="121"/>
    </row>
    <row r="107" spans="1:65" s="10" customFormat="1" ht="19.899999999999999" customHeight="1">
      <c r="B107" s="121"/>
      <c r="D107" s="122" t="s">
        <v>1301</v>
      </c>
      <c r="E107" s="123"/>
      <c r="F107" s="123"/>
      <c r="G107" s="123"/>
      <c r="H107" s="123"/>
      <c r="I107" s="123"/>
      <c r="J107" s="124">
        <f>J256</f>
        <v>0</v>
      </c>
      <c r="L107" s="121"/>
    </row>
    <row r="108" spans="1:65" s="10" customFormat="1" ht="19.899999999999999" customHeight="1">
      <c r="B108" s="121"/>
      <c r="D108" s="122" t="s">
        <v>1302</v>
      </c>
      <c r="E108" s="123"/>
      <c r="F108" s="123"/>
      <c r="G108" s="123"/>
      <c r="H108" s="123"/>
      <c r="I108" s="123"/>
      <c r="J108" s="124">
        <f>J304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41" t="s">
        <v>148</v>
      </c>
      <c r="E112" s="242"/>
      <c r="F112" s="242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1" t="s">
        <v>151</v>
      </c>
      <c r="E113" s="242"/>
      <c r="F113" s="242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1" t="s">
        <v>152</v>
      </c>
      <c r="E114" s="242"/>
      <c r="F114" s="242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41" t="s">
        <v>153</v>
      </c>
      <c r="E115" s="242"/>
      <c r="F115" s="242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41" t="s">
        <v>1303</v>
      </c>
      <c r="E116" s="242"/>
      <c r="F116" s="242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1.25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37" t="str">
        <f>E7</f>
        <v xml:space="preserve"> ŠH Angels Aréna  Rekonštrukcia a Modernizácia pre VO</v>
      </c>
      <c r="F128" s="238"/>
      <c r="G128" s="238"/>
      <c r="H128" s="238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199" t="str">
        <f>E9</f>
        <v xml:space="preserve">02 - SO 01.1a Športova hala - zdravotechnika </v>
      </c>
      <c r="F130" s="239"/>
      <c r="G130" s="239"/>
      <c r="H130" s="23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18</v>
      </c>
      <c r="D132" s="29"/>
      <c r="E132" s="29"/>
      <c r="F132" s="22" t="str">
        <f>F12</f>
        <v>Košice</v>
      </c>
      <c r="G132" s="29"/>
      <c r="H132" s="29"/>
      <c r="I132" s="24" t="s">
        <v>20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21</v>
      </c>
      <c r="D134" s="29"/>
      <c r="E134" s="29"/>
      <c r="F134" s="22" t="str">
        <f>E15</f>
        <v>Mesto Košice, Tr. SNP 48/A, 040 11 Košice</v>
      </c>
      <c r="G134" s="29"/>
      <c r="H134" s="29"/>
      <c r="I134" s="24" t="s">
        <v>26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24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P139+P187+P195</f>
        <v>0</v>
      </c>
      <c r="Q138" s="66"/>
      <c r="R138" s="146">
        <f>R139+R187+R195</f>
        <v>228.02864227999999</v>
      </c>
      <c r="S138" s="66"/>
      <c r="T138" s="147">
        <f>T139+T187+T195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BK139+BK187+BK195</f>
        <v>0</v>
      </c>
    </row>
    <row r="139" spans="1:65" s="12" customFormat="1" ht="25.9" customHeight="1">
      <c r="B139" s="149"/>
      <c r="D139" s="150" t="s">
        <v>71</v>
      </c>
      <c r="E139" s="151" t="s">
        <v>1304</v>
      </c>
      <c r="F139" s="151" t="s">
        <v>1305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1306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1307</v>
      </c>
      <c r="F141" s="164" t="s">
        <v>1308</v>
      </c>
      <c r="G141" s="165" t="s">
        <v>1309</v>
      </c>
      <c r="H141" s="166">
        <v>0.23200000000000001</v>
      </c>
      <c r="I141" s="167"/>
      <c r="J141" s="166">
        <f t="shared" ref="J141:J157" si="5">ROUND(I141*H141,3)</f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ref="P141:P157" si="6">O141*H141</f>
        <v>0</v>
      </c>
      <c r="Q141" s="171">
        <v>0.40872999999999998</v>
      </c>
      <c r="R141" s="171">
        <f t="shared" ref="R141:R157" si="7">Q141*H141</f>
        <v>9.4825359999999997E-2</v>
      </c>
      <c r="S141" s="171">
        <v>0</v>
      </c>
      <c r="T141" s="172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ref="BE141:BE157" si="9">IF(N141="základná",J141,0)</f>
        <v>0</v>
      </c>
      <c r="BF141" s="174">
        <f t="shared" ref="BF141:BF157" si="10">IF(N141="znížená",J141,0)</f>
        <v>0</v>
      </c>
      <c r="BG141" s="174">
        <f t="shared" ref="BG141:BG157" si="11">IF(N141="zákl. prenesená",J141,0)</f>
        <v>0</v>
      </c>
      <c r="BH141" s="174">
        <f t="shared" ref="BH141:BH157" si="12">IF(N141="zníž. prenesená",J141,0)</f>
        <v>0</v>
      </c>
      <c r="BI141" s="174">
        <f t="shared" ref="BI141:BI157" si="13">IF(N141="nulová",J141,0)</f>
        <v>0</v>
      </c>
      <c r="BJ141" s="14" t="s">
        <v>150</v>
      </c>
      <c r="BK141" s="175">
        <f t="shared" ref="BK141:BK157" si="14">ROUND(I141*H141,3)</f>
        <v>0</v>
      </c>
      <c r="BL141" s="14" t="s">
        <v>179</v>
      </c>
      <c r="BM141" s="173" t="s">
        <v>1310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1311</v>
      </c>
      <c r="F142" s="164" t="s">
        <v>1312</v>
      </c>
      <c r="G142" s="165" t="s">
        <v>185</v>
      </c>
      <c r="H142" s="166">
        <v>327.12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1313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1314</v>
      </c>
      <c r="F143" s="164" t="s">
        <v>1315</v>
      </c>
      <c r="G143" s="165" t="s">
        <v>185</v>
      </c>
      <c r="H143" s="166">
        <v>327.12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1316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1317</v>
      </c>
      <c r="F144" s="164" t="s">
        <v>1318</v>
      </c>
      <c r="G144" s="165" t="s">
        <v>178</v>
      </c>
      <c r="H144" s="166">
        <v>657.6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2.1000000000000001E-4</v>
      </c>
      <c r="R144" s="171">
        <f t="shared" si="7"/>
        <v>0.13809600000000002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1319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1320</v>
      </c>
      <c r="F145" s="164" t="s">
        <v>1321</v>
      </c>
      <c r="G145" s="165" t="s">
        <v>178</v>
      </c>
      <c r="H145" s="166">
        <v>657.6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1322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1323</v>
      </c>
      <c r="F146" s="164" t="s">
        <v>1324</v>
      </c>
      <c r="G146" s="165" t="s">
        <v>185</v>
      </c>
      <c r="H146" s="166">
        <v>327.12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4.4999999999999999E-4</v>
      </c>
      <c r="R146" s="171">
        <f t="shared" si="7"/>
        <v>0.147204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1325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1326</v>
      </c>
      <c r="F147" s="164" t="s">
        <v>1327</v>
      </c>
      <c r="G147" s="165" t="s">
        <v>185</v>
      </c>
      <c r="H147" s="166">
        <v>327.12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1328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1329</v>
      </c>
      <c r="F148" s="164" t="s">
        <v>1330</v>
      </c>
      <c r="G148" s="165" t="s">
        <v>185</v>
      </c>
      <c r="H148" s="166">
        <v>327.12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1331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1332</v>
      </c>
      <c r="F149" s="164" t="s">
        <v>1333</v>
      </c>
      <c r="G149" s="165" t="s">
        <v>185</v>
      </c>
      <c r="H149" s="166">
        <v>133.15899999999999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1334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1335</v>
      </c>
      <c r="F150" s="164" t="s">
        <v>1336</v>
      </c>
      <c r="G150" s="165" t="s">
        <v>185</v>
      </c>
      <c r="H150" s="166">
        <v>133.15899999999999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1337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1338</v>
      </c>
      <c r="F151" s="164" t="s">
        <v>1339</v>
      </c>
      <c r="G151" s="165" t="s">
        <v>185</v>
      </c>
      <c r="H151" s="166">
        <v>133.15899999999999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1340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1341</v>
      </c>
      <c r="F152" s="164" t="s">
        <v>1342</v>
      </c>
      <c r="G152" s="165" t="s">
        <v>185</v>
      </c>
      <c r="H152" s="166">
        <v>133.15899999999999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1343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1344</v>
      </c>
      <c r="F153" s="164" t="s">
        <v>1345</v>
      </c>
      <c r="G153" s="165" t="s">
        <v>185</v>
      </c>
      <c r="H153" s="166">
        <v>133.15899999999999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1346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1347</v>
      </c>
      <c r="F154" s="164" t="s">
        <v>1348</v>
      </c>
      <c r="G154" s="165" t="s">
        <v>185</v>
      </c>
      <c r="H154" s="166">
        <v>193.96100000000001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1349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1350</v>
      </c>
      <c r="F155" s="164" t="s">
        <v>1351</v>
      </c>
      <c r="G155" s="165" t="s">
        <v>185</v>
      </c>
      <c r="H155" s="166">
        <v>93.34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1352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1353</v>
      </c>
      <c r="F156" s="164" t="s">
        <v>1354</v>
      </c>
      <c r="G156" s="165" t="s">
        <v>185</v>
      </c>
      <c r="H156" s="166">
        <v>93.34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1355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1356</v>
      </c>
      <c r="F157" s="164" t="s">
        <v>1357</v>
      </c>
      <c r="G157" s="165" t="s">
        <v>185</v>
      </c>
      <c r="H157" s="166">
        <v>93.34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1.67</v>
      </c>
      <c r="R157" s="171">
        <f t="shared" si="7"/>
        <v>155.87780000000001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1358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1359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1360</v>
      </c>
      <c r="F159" s="164" t="s">
        <v>1361</v>
      </c>
      <c r="G159" s="165" t="s">
        <v>185</v>
      </c>
      <c r="H159" s="166">
        <v>0.72599999999999998</v>
      </c>
      <c r="I159" s="167"/>
      <c r="J159" s="166">
        <f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>O159*H159</f>
        <v>0</v>
      </c>
      <c r="Q159" s="171">
        <v>1.8907700000000001</v>
      </c>
      <c r="R159" s="171">
        <f>Q159*H159</f>
        <v>1.37269902</v>
      </c>
      <c r="S159" s="171">
        <v>0</v>
      </c>
      <c r="T159" s="172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>IF(N159="základná",J159,0)</f>
        <v>0</v>
      </c>
      <c r="BF159" s="174">
        <f>IF(N159="znížená",J159,0)</f>
        <v>0</v>
      </c>
      <c r="BG159" s="174">
        <f>IF(N159="zákl. prenesená",J159,0)</f>
        <v>0</v>
      </c>
      <c r="BH159" s="174">
        <f>IF(N159="zníž. prenesená",J159,0)</f>
        <v>0</v>
      </c>
      <c r="BI159" s="174">
        <f>IF(N159="nulová",J159,0)</f>
        <v>0</v>
      </c>
      <c r="BJ159" s="14" t="s">
        <v>150</v>
      </c>
      <c r="BK159" s="175">
        <f>ROUND(I159*H159,3)</f>
        <v>0</v>
      </c>
      <c r="BL159" s="14" t="s">
        <v>179</v>
      </c>
      <c r="BM159" s="173" t="s">
        <v>1362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1363</v>
      </c>
      <c r="F160" s="164" t="s">
        <v>1364</v>
      </c>
      <c r="G160" s="165" t="s">
        <v>185</v>
      </c>
      <c r="H160" s="166">
        <v>32.01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>O160*H160</f>
        <v>0</v>
      </c>
      <c r="Q160" s="171">
        <v>1.8907700000000001</v>
      </c>
      <c r="R160" s="171">
        <f>Q160*H160</f>
        <v>60.523547700000002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150</v>
      </c>
      <c r="BK160" s="175">
        <f>ROUND(I160*H160,3)</f>
        <v>0</v>
      </c>
      <c r="BL160" s="14" t="s">
        <v>179</v>
      </c>
      <c r="BM160" s="173" t="s">
        <v>1365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1366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1367</v>
      </c>
      <c r="F162" s="164" t="s">
        <v>1368</v>
      </c>
      <c r="G162" s="165" t="s">
        <v>239</v>
      </c>
      <c r="H162" s="166">
        <v>24</v>
      </c>
      <c r="I162" s="167"/>
      <c r="J162" s="166">
        <f t="shared" ref="J162:J176" si="15">ROUND(I162*H162,3)</f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ref="P162:P176" si="16">O162*H162</f>
        <v>0</v>
      </c>
      <c r="Q162" s="171">
        <v>0</v>
      </c>
      <c r="R162" s="171">
        <f t="shared" ref="R162:R176" si="17">Q162*H162</f>
        <v>0</v>
      </c>
      <c r="S162" s="171">
        <v>0</v>
      </c>
      <c r="T162" s="172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ref="BE162:BE176" si="19">IF(N162="základná",J162,0)</f>
        <v>0</v>
      </c>
      <c r="BF162" s="174">
        <f t="shared" ref="BF162:BF176" si="20">IF(N162="znížená",J162,0)</f>
        <v>0</v>
      </c>
      <c r="BG162" s="174">
        <f t="shared" ref="BG162:BG176" si="21">IF(N162="zákl. prenesená",J162,0)</f>
        <v>0</v>
      </c>
      <c r="BH162" s="174">
        <f t="shared" ref="BH162:BH176" si="22">IF(N162="zníž. prenesená",J162,0)</f>
        <v>0</v>
      </c>
      <c r="BI162" s="174">
        <f t="shared" ref="BI162:BI176" si="23">IF(N162="nulová",J162,0)</f>
        <v>0</v>
      </c>
      <c r="BJ162" s="14" t="s">
        <v>150</v>
      </c>
      <c r="BK162" s="175">
        <f t="shared" ref="BK162:BK176" si="24">ROUND(I162*H162,3)</f>
        <v>0</v>
      </c>
      <c r="BL162" s="14" t="s">
        <v>179</v>
      </c>
      <c r="BM162" s="173" t="s">
        <v>1369</v>
      </c>
    </row>
    <row r="163" spans="1:65" s="2" customFormat="1" ht="21.75" customHeight="1">
      <c r="A163" s="29"/>
      <c r="B163" s="127"/>
      <c r="C163" s="181" t="s">
        <v>241</v>
      </c>
      <c r="D163" s="181" t="s">
        <v>406</v>
      </c>
      <c r="E163" s="182" t="s">
        <v>1370</v>
      </c>
      <c r="F163" s="183" t="s">
        <v>1371</v>
      </c>
      <c r="G163" s="184" t="s">
        <v>239</v>
      </c>
      <c r="H163" s="185">
        <v>24.36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189</v>
      </c>
      <c r="AT163" s="173" t="s">
        <v>406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1372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1373</v>
      </c>
      <c r="F164" s="164" t="s">
        <v>1374</v>
      </c>
      <c r="G164" s="165" t="s">
        <v>1375</v>
      </c>
      <c r="H164" s="166">
        <v>2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1376</v>
      </c>
    </row>
    <row r="165" spans="1:65" s="2" customFormat="1" ht="21.75" customHeight="1">
      <c r="A165" s="29"/>
      <c r="B165" s="127"/>
      <c r="C165" s="181" t="s">
        <v>249</v>
      </c>
      <c r="D165" s="181" t="s">
        <v>406</v>
      </c>
      <c r="E165" s="182" t="s">
        <v>1377</v>
      </c>
      <c r="F165" s="183" t="s">
        <v>1378</v>
      </c>
      <c r="G165" s="184" t="s">
        <v>1375</v>
      </c>
      <c r="H165" s="185">
        <v>2</v>
      </c>
      <c r="I165" s="186"/>
      <c r="J165" s="185">
        <f t="shared" si="1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16"/>
        <v>0</v>
      </c>
      <c r="Q165" s="171">
        <v>5.1999999999999995E-4</v>
      </c>
      <c r="R165" s="171">
        <f t="shared" si="17"/>
        <v>1.0399999999999999E-3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406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1379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1380</v>
      </c>
      <c r="F166" s="164" t="s">
        <v>1381</v>
      </c>
      <c r="G166" s="165" t="s">
        <v>239</v>
      </c>
      <c r="H166" s="166">
        <v>24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1382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1383</v>
      </c>
      <c r="F167" s="164" t="s">
        <v>1384</v>
      </c>
      <c r="G167" s="165" t="s">
        <v>239</v>
      </c>
      <c r="H167" s="166">
        <v>24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1385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1386</v>
      </c>
      <c r="F168" s="164" t="s">
        <v>1387</v>
      </c>
      <c r="G168" s="165" t="s">
        <v>1375</v>
      </c>
      <c r="H168" s="166">
        <v>3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3.0000000000000001E-5</v>
      </c>
      <c r="R168" s="171">
        <f t="shared" si="17"/>
        <v>9.0000000000000006E-5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1388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1389</v>
      </c>
      <c r="F169" s="164" t="s">
        <v>1390</v>
      </c>
      <c r="G169" s="165" t="s">
        <v>1375</v>
      </c>
      <c r="H169" s="166">
        <v>3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3.0000000000000001E-5</v>
      </c>
      <c r="R169" s="171">
        <f t="shared" si="17"/>
        <v>9.0000000000000006E-5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1391</v>
      </c>
    </row>
    <row r="170" spans="1:65" s="2" customFormat="1" ht="16.5" customHeight="1">
      <c r="A170" s="29"/>
      <c r="B170" s="127"/>
      <c r="C170" s="181" t="s">
        <v>218</v>
      </c>
      <c r="D170" s="181" t="s">
        <v>406</v>
      </c>
      <c r="E170" s="182" t="s">
        <v>1392</v>
      </c>
      <c r="F170" s="183" t="s">
        <v>1393</v>
      </c>
      <c r="G170" s="184" t="s">
        <v>1375</v>
      </c>
      <c r="H170" s="185">
        <v>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406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1394</v>
      </c>
    </row>
    <row r="171" spans="1:65" s="2" customFormat="1" ht="16.5" customHeight="1">
      <c r="A171" s="29"/>
      <c r="B171" s="127"/>
      <c r="C171" s="181" t="s">
        <v>271</v>
      </c>
      <c r="D171" s="181" t="s">
        <v>406</v>
      </c>
      <c r="E171" s="182" t="s">
        <v>1395</v>
      </c>
      <c r="F171" s="183" t="s">
        <v>1396</v>
      </c>
      <c r="G171" s="184" t="s">
        <v>1375</v>
      </c>
      <c r="H171" s="185">
        <v>2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189</v>
      </c>
      <c r="AT171" s="173" t="s">
        <v>406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1397</v>
      </c>
    </row>
    <row r="172" spans="1:65" s="2" customFormat="1" ht="21.75" customHeight="1">
      <c r="A172" s="29"/>
      <c r="B172" s="127"/>
      <c r="C172" s="181" t="s">
        <v>222</v>
      </c>
      <c r="D172" s="181" t="s">
        <v>406</v>
      </c>
      <c r="E172" s="182" t="s">
        <v>1398</v>
      </c>
      <c r="F172" s="183" t="s">
        <v>1399</v>
      </c>
      <c r="G172" s="184" t="s">
        <v>239</v>
      </c>
      <c r="H172" s="185">
        <v>9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406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1400</v>
      </c>
    </row>
    <row r="173" spans="1:65" s="2" customFormat="1" ht="16.5" customHeight="1">
      <c r="A173" s="29"/>
      <c r="B173" s="127"/>
      <c r="C173" s="181" t="s">
        <v>278</v>
      </c>
      <c r="D173" s="181" t="s">
        <v>406</v>
      </c>
      <c r="E173" s="182" t="s">
        <v>1401</v>
      </c>
      <c r="F173" s="183" t="s">
        <v>1402</v>
      </c>
      <c r="G173" s="184" t="s">
        <v>1375</v>
      </c>
      <c r="H173" s="185">
        <v>6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406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1403</v>
      </c>
    </row>
    <row r="174" spans="1:65" s="2" customFormat="1" ht="24.2" customHeight="1">
      <c r="A174" s="29"/>
      <c r="B174" s="127"/>
      <c r="C174" s="181" t="s">
        <v>225</v>
      </c>
      <c r="D174" s="181" t="s">
        <v>406</v>
      </c>
      <c r="E174" s="182" t="s">
        <v>1404</v>
      </c>
      <c r="F174" s="183" t="s">
        <v>1405</v>
      </c>
      <c r="G174" s="184" t="s">
        <v>1375</v>
      </c>
      <c r="H174" s="185">
        <v>6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406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1406</v>
      </c>
    </row>
    <row r="175" spans="1:65" s="2" customFormat="1" ht="24.2" customHeight="1">
      <c r="A175" s="29"/>
      <c r="B175" s="127"/>
      <c r="C175" s="162" t="s">
        <v>289</v>
      </c>
      <c r="D175" s="162" t="s">
        <v>175</v>
      </c>
      <c r="E175" s="163" t="s">
        <v>1407</v>
      </c>
      <c r="F175" s="164" t="s">
        <v>1408</v>
      </c>
      <c r="G175" s="165" t="s">
        <v>1375</v>
      </c>
      <c r="H175" s="166">
        <v>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7.0200000000000002E-3</v>
      </c>
      <c r="R175" s="171">
        <f t="shared" si="17"/>
        <v>4.2120000000000005E-2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1409</v>
      </c>
    </row>
    <row r="176" spans="1:65" s="2" customFormat="1" ht="21.75" customHeight="1">
      <c r="A176" s="29"/>
      <c r="B176" s="127"/>
      <c r="C176" s="181" t="s">
        <v>229</v>
      </c>
      <c r="D176" s="181" t="s">
        <v>406</v>
      </c>
      <c r="E176" s="182" t="s">
        <v>1410</v>
      </c>
      <c r="F176" s="183" t="s">
        <v>1411</v>
      </c>
      <c r="G176" s="184" t="s">
        <v>1375</v>
      </c>
      <c r="H176" s="185">
        <v>6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189</v>
      </c>
      <c r="AT176" s="173" t="s">
        <v>406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1412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1413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297</v>
      </c>
      <c r="D178" s="162" t="s">
        <v>175</v>
      </c>
      <c r="E178" s="163" t="s">
        <v>1414</v>
      </c>
      <c r="F178" s="164" t="s">
        <v>1415</v>
      </c>
      <c r="G178" s="165" t="s">
        <v>266</v>
      </c>
      <c r="H178" s="166">
        <v>2.9249999999999998</v>
      </c>
      <c r="I178" s="167"/>
      <c r="J178" s="166">
        <f t="shared" ref="J178:J186" si="25">ROUND(I178*H178,3)</f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ref="P178:P186" si="26">O178*H178</f>
        <v>0</v>
      </c>
      <c r="Q178" s="171">
        <v>0</v>
      </c>
      <c r="R178" s="171">
        <f t="shared" ref="R178:R186" si="27">Q178*H178</f>
        <v>0</v>
      </c>
      <c r="S178" s="171">
        <v>0</v>
      </c>
      <c r="T178" s="172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ref="BE178:BE186" si="29">IF(N178="základná",J178,0)</f>
        <v>0</v>
      </c>
      <c r="BF178" s="174">
        <f t="shared" ref="BF178:BF186" si="30">IF(N178="znížená",J178,0)</f>
        <v>0</v>
      </c>
      <c r="BG178" s="174">
        <f t="shared" ref="BG178:BG186" si="31">IF(N178="zákl. prenesená",J178,0)</f>
        <v>0</v>
      </c>
      <c r="BH178" s="174">
        <f t="shared" ref="BH178:BH186" si="32">IF(N178="zníž. prenesená",J178,0)</f>
        <v>0</v>
      </c>
      <c r="BI178" s="174">
        <f t="shared" ref="BI178:BI186" si="33">IF(N178="nulová",J178,0)</f>
        <v>0</v>
      </c>
      <c r="BJ178" s="14" t="s">
        <v>150</v>
      </c>
      <c r="BK178" s="175">
        <f t="shared" ref="BK178:BK186" si="34">ROUND(I178*H178,3)</f>
        <v>0</v>
      </c>
      <c r="BL178" s="14" t="s">
        <v>179</v>
      </c>
      <c r="BM178" s="173" t="s">
        <v>1416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1417</v>
      </c>
      <c r="F179" s="164" t="s">
        <v>1418</v>
      </c>
      <c r="G179" s="165" t="s">
        <v>266</v>
      </c>
      <c r="H179" s="166">
        <v>5.85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1419</v>
      </c>
    </row>
    <row r="180" spans="1:65" s="2" customFormat="1" ht="21.75" customHeight="1">
      <c r="A180" s="29"/>
      <c r="B180" s="127"/>
      <c r="C180" s="162" t="s">
        <v>304</v>
      </c>
      <c r="D180" s="162" t="s">
        <v>175</v>
      </c>
      <c r="E180" s="163" t="s">
        <v>1420</v>
      </c>
      <c r="F180" s="164" t="s">
        <v>1421</v>
      </c>
      <c r="G180" s="165" t="s">
        <v>266</v>
      </c>
      <c r="H180" s="166">
        <v>2.9249999999999998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1422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1423</v>
      </c>
      <c r="F181" s="164" t="s">
        <v>1424</v>
      </c>
      <c r="G181" s="165" t="s">
        <v>266</v>
      </c>
      <c r="H181" s="166">
        <v>40.950000000000003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1425</v>
      </c>
    </row>
    <row r="182" spans="1:65" s="2" customFormat="1" ht="24.2" customHeight="1">
      <c r="A182" s="29"/>
      <c r="B182" s="127"/>
      <c r="C182" s="162" t="s">
        <v>313</v>
      </c>
      <c r="D182" s="162" t="s">
        <v>175</v>
      </c>
      <c r="E182" s="163" t="s">
        <v>1426</v>
      </c>
      <c r="F182" s="164" t="s">
        <v>1427</v>
      </c>
      <c r="G182" s="165" t="s">
        <v>266</v>
      </c>
      <c r="H182" s="166">
        <v>2.9249999999999998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1428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1429</v>
      </c>
      <c r="F183" s="164" t="s">
        <v>1430</v>
      </c>
      <c r="G183" s="165" t="s">
        <v>266</v>
      </c>
      <c r="H183" s="166">
        <v>2.9249999999999998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1431</v>
      </c>
    </row>
    <row r="184" spans="1:65" s="2" customFormat="1" ht="24.2" customHeight="1">
      <c r="A184" s="29"/>
      <c r="B184" s="127"/>
      <c r="C184" s="162" t="s">
        <v>322</v>
      </c>
      <c r="D184" s="162" t="s">
        <v>175</v>
      </c>
      <c r="E184" s="163" t="s">
        <v>1432</v>
      </c>
      <c r="F184" s="164" t="s">
        <v>1433</v>
      </c>
      <c r="G184" s="165" t="s">
        <v>266</v>
      </c>
      <c r="H184" s="166">
        <v>2.9249999999999998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1434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1435</v>
      </c>
      <c r="F185" s="164" t="s">
        <v>1436</v>
      </c>
      <c r="G185" s="165" t="s">
        <v>185</v>
      </c>
      <c r="H185" s="166">
        <v>133.15899999999999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1437</v>
      </c>
    </row>
    <row r="186" spans="1:65" s="2" customFormat="1" ht="24.2" customHeight="1">
      <c r="A186" s="29"/>
      <c r="B186" s="127"/>
      <c r="C186" s="162" t="s">
        <v>331</v>
      </c>
      <c r="D186" s="162" t="s">
        <v>175</v>
      </c>
      <c r="E186" s="163" t="s">
        <v>1438</v>
      </c>
      <c r="F186" s="164" t="s">
        <v>1439</v>
      </c>
      <c r="G186" s="165" t="s">
        <v>266</v>
      </c>
      <c r="H186" s="166">
        <v>62.033999999999999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1440</v>
      </c>
    </row>
    <row r="187" spans="1:65" s="12" customFormat="1" ht="25.9" customHeight="1">
      <c r="B187" s="149"/>
      <c r="D187" s="150" t="s">
        <v>71</v>
      </c>
      <c r="E187" s="151" t="s">
        <v>1441</v>
      </c>
      <c r="F187" s="151" t="s">
        <v>1442</v>
      </c>
      <c r="I187" s="152"/>
      <c r="J187" s="153">
        <f>BK187</f>
        <v>0</v>
      </c>
      <c r="L187" s="149"/>
      <c r="M187" s="154"/>
      <c r="N187" s="155"/>
      <c r="O187" s="155"/>
      <c r="P187" s="156">
        <f>P188</f>
        <v>0</v>
      </c>
      <c r="Q187" s="155"/>
      <c r="R187" s="156">
        <f>R188</f>
        <v>0.44858520000000002</v>
      </c>
      <c r="S187" s="155"/>
      <c r="T187" s="157">
        <f>T188</f>
        <v>0</v>
      </c>
      <c r="AR187" s="150" t="s">
        <v>80</v>
      </c>
      <c r="AT187" s="158" t="s">
        <v>71</v>
      </c>
      <c r="AU187" s="158" t="s">
        <v>72</v>
      </c>
      <c r="AY187" s="150" t="s">
        <v>172</v>
      </c>
      <c r="BK187" s="159">
        <f>BK188</f>
        <v>0</v>
      </c>
    </row>
    <row r="188" spans="1:65" s="12" customFormat="1" ht="22.9" customHeight="1">
      <c r="B188" s="149"/>
      <c r="D188" s="150" t="s">
        <v>71</v>
      </c>
      <c r="E188" s="160" t="s">
        <v>901</v>
      </c>
      <c r="F188" s="160" t="s">
        <v>1443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SUM(P189:P194)</f>
        <v>0</v>
      </c>
      <c r="Q188" s="155"/>
      <c r="R188" s="156">
        <f>SUM(R189:R194)</f>
        <v>0.44858520000000002</v>
      </c>
      <c r="S188" s="155"/>
      <c r="T188" s="157">
        <f>SUM(T189:T194)</f>
        <v>0</v>
      </c>
      <c r="AR188" s="150" t="s">
        <v>80</v>
      </c>
      <c r="AT188" s="158" t="s">
        <v>71</v>
      </c>
      <c r="AU188" s="158" t="s">
        <v>80</v>
      </c>
      <c r="AY188" s="150" t="s">
        <v>172</v>
      </c>
      <c r="BK188" s="159">
        <f>SUM(BK189:BK194)</f>
        <v>0</v>
      </c>
    </row>
    <row r="189" spans="1:65" s="2" customFormat="1" ht="16.5" customHeight="1">
      <c r="A189" s="29"/>
      <c r="B189" s="127"/>
      <c r="C189" s="162" t="s">
        <v>1032</v>
      </c>
      <c r="D189" s="162" t="s">
        <v>175</v>
      </c>
      <c r="E189" s="163" t="s">
        <v>1444</v>
      </c>
      <c r="F189" s="164" t="s">
        <v>1445</v>
      </c>
      <c r="G189" s="165" t="s">
        <v>239</v>
      </c>
      <c r="H189" s="166">
        <v>18</v>
      </c>
      <c r="I189" s="167"/>
      <c r="J189" s="166">
        <f t="shared" ref="J189:J194" si="35"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ref="P189:P194" si="36">O189*H189</f>
        <v>0</v>
      </c>
      <c r="Q189" s="171">
        <v>1.0000000000000001E-5</v>
      </c>
      <c r="R189" s="171">
        <f t="shared" ref="R189:R194" si="37">Q189*H189</f>
        <v>1.8000000000000001E-4</v>
      </c>
      <c r="S189" s="171">
        <v>0</v>
      </c>
      <c r="T189" s="172">
        <f t="shared" ref="T189:T194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ref="BE189:BE194" si="39">IF(N189="základná",J189,0)</f>
        <v>0</v>
      </c>
      <c r="BF189" s="174">
        <f t="shared" ref="BF189:BF194" si="40">IF(N189="znížená",J189,0)</f>
        <v>0</v>
      </c>
      <c r="BG189" s="174">
        <f t="shared" ref="BG189:BG194" si="41">IF(N189="zákl. prenesená",J189,0)</f>
        <v>0</v>
      </c>
      <c r="BH189" s="174">
        <f t="shared" ref="BH189:BH194" si="42">IF(N189="zníž. prenesená",J189,0)</f>
        <v>0</v>
      </c>
      <c r="BI189" s="174">
        <f t="shared" ref="BI189:BI194" si="43">IF(N189="nulová",J189,0)</f>
        <v>0</v>
      </c>
      <c r="BJ189" s="14" t="s">
        <v>150</v>
      </c>
      <c r="BK189" s="175">
        <f t="shared" ref="BK189:BK194" si="44">ROUND(I189*H189,3)</f>
        <v>0</v>
      </c>
      <c r="BL189" s="14" t="s">
        <v>179</v>
      </c>
      <c r="BM189" s="173" t="s">
        <v>1446</v>
      </c>
    </row>
    <row r="190" spans="1:65" s="2" customFormat="1" ht="16.5" customHeight="1">
      <c r="A190" s="29"/>
      <c r="B190" s="127"/>
      <c r="C190" s="181" t="s">
        <v>720</v>
      </c>
      <c r="D190" s="181" t="s">
        <v>406</v>
      </c>
      <c r="E190" s="182" t="s">
        <v>1447</v>
      </c>
      <c r="F190" s="183" t="s">
        <v>1448</v>
      </c>
      <c r="G190" s="184" t="s">
        <v>239</v>
      </c>
      <c r="H190" s="185">
        <v>18.36</v>
      </c>
      <c r="I190" s="186"/>
      <c r="J190" s="185">
        <f t="shared" si="3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36"/>
        <v>0</v>
      </c>
      <c r="Q190" s="171">
        <v>4.3200000000000001E-3</v>
      </c>
      <c r="R190" s="171">
        <f t="shared" si="37"/>
        <v>7.9315200000000002E-2</v>
      </c>
      <c r="S190" s="171">
        <v>0</v>
      </c>
      <c r="T190" s="172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39"/>
        <v>0</v>
      </c>
      <c r="BF190" s="174">
        <f t="shared" si="40"/>
        <v>0</v>
      </c>
      <c r="BG190" s="174">
        <f t="shared" si="41"/>
        <v>0</v>
      </c>
      <c r="BH190" s="174">
        <f t="shared" si="42"/>
        <v>0</v>
      </c>
      <c r="BI190" s="174">
        <f t="shared" si="43"/>
        <v>0</v>
      </c>
      <c r="BJ190" s="14" t="s">
        <v>150</v>
      </c>
      <c r="BK190" s="175">
        <f t="shared" si="44"/>
        <v>0</v>
      </c>
      <c r="BL190" s="14" t="s">
        <v>179</v>
      </c>
      <c r="BM190" s="173" t="s">
        <v>1449</v>
      </c>
    </row>
    <row r="191" spans="1:65" s="2" customFormat="1" ht="16.5" customHeight="1">
      <c r="A191" s="29"/>
      <c r="B191" s="127"/>
      <c r="C191" s="162" t="s">
        <v>1039</v>
      </c>
      <c r="D191" s="162" t="s">
        <v>175</v>
      </c>
      <c r="E191" s="163" t="s">
        <v>1450</v>
      </c>
      <c r="F191" s="164" t="s">
        <v>1451</v>
      </c>
      <c r="G191" s="165" t="s">
        <v>239</v>
      </c>
      <c r="H191" s="166">
        <v>18</v>
      </c>
      <c r="I191" s="167"/>
      <c r="J191" s="166">
        <f t="shared" si="3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36"/>
        <v>0</v>
      </c>
      <c r="Q191" s="171">
        <v>2.043E-2</v>
      </c>
      <c r="R191" s="171">
        <f t="shared" si="37"/>
        <v>0.36774000000000001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150</v>
      </c>
      <c r="AY191" s="14" t="s">
        <v>172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150</v>
      </c>
      <c r="BK191" s="175">
        <f t="shared" si="44"/>
        <v>0</v>
      </c>
      <c r="BL191" s="14" t="s">
        <v>179</v>
      </c>
      <c r="BM191" s="173" t="s">
        <v>1452</v>
      </c>
    </row>
    <row r="192" spans="1:65" s="2" customFormat="1" ht="24.2" customHeight="1">
      <c r="A192" s="29"/>
      <c r="B192" s="127"/>
      <c r="C192" s="162" t="s">
        <v>721</v>
      </c>
      <c r="D192" s="162" t="s">
        <v>175</v>
      </c>
      <c r="E192" s="163" t="s">
        <v>1453</v>
      </c>
      <c r="F192" s="164" t="s">
        <v>1454</v>
      </c>
      <c r="G192" s="165" t="s">
        <v>239</v>
      </c>
      <c r="H192" s="166">
        <v>27</v>
      </c>
      <c r="I192" s="167"/>
      <c r="J192" s="166">
        <f t="shared" si="3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36"/>
        <v>0</v>
      </c>
      <c r="Q192" s="171">
        <v>5.0000000000000002E-5</v>
      </c>
      <c r="R192" s="171">
        <f t="shared" si="37"/>
        <v>1.3500000000000001E-3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150</v>
      </c>
      <c r="BK192" s="175">
        <f t="shared" si="44"/>
        <v>0</v>
      </c>
      <c r="BL192" s="14" t="s">
        <v>179</v>
      </c>
      <c r="BM192" s="173" t="s">
        <v>1455</v>
      </c>
    </row>
    <row r="193" spans="1:65" s="2" customFormat="1" ht="16.5" customHeight="1">
      <c r="A193" s="29"/>
      <c r="B193" s="127"/>
      <c r="C193" s="162" t="s">
        <v>1046</v>
      </c>
      <c r="D193" s="162" t="s">
        <v>175</v>
      </c>
      <c r="E193" s="163" t="s">
        <v>1456</v>
      </c>
      <c r="F193" s="164" t="s">
        <v>1457</v>
      </c>
      <c r="G193" s="165" t="s">
        <v>1375</v>
      </c>
      <c r="H193" s="166">
        <v>1</v>
      </c>
      <c r="I193" s="167"/>
      <c r="J193" s="166">
        <f t="shared" si="3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36"/>
        <v>0</v>
      </c>
      <c r="Q193" s="171">
        <v>0</v>
      </c>
      <c r="R193" s="171">
        <f t="shared" si="37"/>
        <v>0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150</v>
      </c>
      <c r="AY193" s="14" t="s">
        <v>172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150</v>
      </c>
      <c r="BK193" s="175">
        <f t="shared" si="44"/>
        <v>0</v>
      </c>
      <c r="BL193" s="14" t="s">
        <v>179</v>
      </c>
      <c r="BM193" s="173" t="s">
        <v>1458</v>
      </c>
    </row>
    <row r="194" spans="1:65" s="2" customFormat="1" ht="21.75" customHeight="1">
      <c r="A194" s="29"/>
      <c r="B194" s="127"/>
      <c r="C194" s="162" t="s">
        <v>726</v>
      </c>
      <c r="D194" s="162" t="s">
        <v>175</v>
      </c>
      <c r="E194" s="163" t="s">
        <v>1459</v>
      </c>
      <c r="F194" s="164" t="s">
        <v>1460</v>
      </c>
      <c r="G194" s="165" t="s">
        <v>239</v>
      </c>
      <c r="H194" s="166">
        <v>24</v>
      </c>
      <c r="I194" s="167"/>
      <c r="J194" s="166">
        <f t="shared" si="3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36"/>
        <v>0</v>
      </c>
      <c r="Q194" s="171">
        <v>0</v>
      </c>
      <c r="R194" s="171">
        <f t="shared" si="37"/>
        <v>0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150</v>
      </c>
      <c r="BK194" s="175">
        <f t="shared" si="44"/>
        <v>0</v>
      </c>
      <c r="BL194" s="14" t="s">
        <v>179</v>
      </c>
      <c r="BM194" s="173" t="s">
        <v>1461</v>
      </c>
    </row>
    <row r="195" spans="1:65" s="12" customFormat="1" ht="25.9" customHeight="1">
      <c r="B195" s="149"/>
      <c r="D195" s="150" t="s">
        <v>71</v>
      </c>
      <c r="E195" s="151" t="s">
        <v>1462</v>
      </c>
      <c r="F195" s="151" t="s">
        <v>1463</v>
      </c>
      <c r="I195" s="152"/>
      <c r="J195" s="153">
        <f>BK195</f>
        <v>0</v>
      </c>
      <c r="L195" s="149"/>
      <c r="M195" s="154"/>
      <c r="N195" s="155"/>
      <c r="O195" s="155"/>
      <c r="P195" s="156">
        <f>P196+P221+P256+P304</f>
        <v>0</v>
      </c>
      <c r="Q195" s="155"/>
      <c r="R195" s="156">
        <f>R196+R221+R256+R304</f>
        <v>9.3825450000000004</v>
      </c>
      <c r="S195" s="155"/>
      <c r="T195" s="157">
        <f>T196+T221+T256+T304</f>
        <v>2.9249999999999998</v>
      </c>
      <c r="AR195" s="150" t="s">
        <v>150</v>
      </c>
      <c r="AT195" s="158" t="s">
        <v>71</v>
      </c>
      <c r="AU195" s="158" t="s">
        <v>72</v>
      </c>
      <c r="AY195" s="150" t="s">
        <v>172</v>
      </c>
      <c r="BK195" s="159">
        <f>BK196+BK221+BK256+BK304</f>
        <v>0</v>
      </c>
    </row>
    <row r="196" spans="1:65" s="12" customFormat="1" ht="22.9" customHeight="1">
      <c r="B196" s="149"/>
      <c r="D196" s="150" t="s">
        <v>71</v>
      </c>
      <c r="E196" s="160" t="s">
        <v>727</v>
      </c>
      <c r="F196" s="160" t="s">
        <v>728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SUM(P197:P220)</f>
        <v>0</v>
      </c>
      <c r="Q196" s="155"/>
      <c r="R196" s="156">
        <f>SUM(R197:R220)</f>
        <v>0.11523000000000003</v>
      </c>
      <c r="S196" s="155"/>
      <c r="T196" s="157">
        <f>SUM(T197:T220)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SUM(BK197:BK220)</f>
        <v>0</v>
      </c>
    </row>
    <row r="197" spans="1:65" s="2" customFormat="1" ht="24.2" customHeight="1">
      <c r="A197" s="29"/>
      <c r="B197" s="127"/>
      <c r="C197" s="162" t="s">
        <v>248</v>
      </c>
      <c r="D197" s="162" t="s">
        <v>175</v>
      </c>
      <c r="E197" s="163" t="s">
        <v>1464</v>
      </c>
      <c r="F197" s="164" t="s">
        <v>1465</v>
      </c>
      <c r="G197" s="165" t="s">
        <v>239</v>
      </c>
      <c r="H197" s="166">
        <v>285</v>
      </c>
      <c r="I197" s="167"/>
      <c r="J197" s="166">
        <f t="shared" ref="J197:J220" si="45"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ref="P197:P220" si="46">O197*H197</f>
        <v>0</v>
      </c>
      <c r="Q197" s="171">
        <v>3.0000000000000001E-5</v>
      </c>
      <c r="R197" s="171">
        <f t="shared" ref="R197:R220" si="47">Q197*H197</f>
        <v>8.5500000000000003E-3</v>
      </c>
      <c r="S197" s="171">
        <v>0</v>
      </c>
      <c r="T197" s="172">
        <f t="shared" ref="T197:T220" si="48"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200</v>
      </c>
      <c r="AT197" s="173" t="s">
        <v>175</v>
      </c>
      <c r="AU197" s="173" t="s">
        <v>150</v>
      </c>
      <c r="AY197" s="14" t="s">
        <v>172</v>
      </c>
      <c r="BE197" s="174">
        <f t="shared" ref="BE197:BE220" si="49">IF(N197="základná",J197,0)</f>
        <v>0</v>
      </c>
      <c r="BF197" s="174">
        <f t="shared" ref="BF197:BF220" si="50">IF(N197="znížená",J197,0)</f>
        <v>0</v>
      </c>
      <c r="BG197" s="174">
        <f t="shared" ref="BG197:BG220" si="51">IF(N197="zákl. prenesená",J197,0)</f>
        <v>0</v>
      </c>
      <c r="BH197" s="174">
        <f t="shared" ref="BH197:BH220" si="52">IF(N197="zníž. prenesená",J197,0)</f>
        <v>0</v>
      </c>
      <c r="BI197" s="174">
        <f t="shared" ref="BI197:BI220" si="53">IF(N197="nulová",J197,0)</f>
        <v>0</v>
      </c>
      <c r="BJ197" s="14" t="s">
        <v>150</v>
      </c>
      <c r="BK197" s="175">
        <f t="shared" ref="BK197:BK220" si="54">ROUND(I197*H197,3)</f>
        <v>0</v>
      </c>
      <c r="BL197" s="14" t="s">
        <v>200</v>
      </c>
      <c r="BM197" s="173" t="s">
        <v>1466</v>
      </c>
    </row>
    <row r="198" spans="1:65" s="2" customFormat="1" ht="16.5" customHeight="1">
      <c r="A198" s="29"/>
      <c r="B198" s="127"/>
      <c r="C198" s="181" t="s">
        <v>340</v>
      </c>
      <c r="D198" s="181" t="s">
        <v>406</v>
      </c>
      <c r="E198" s="182" t="s">
        <v>1467</v>
      </c>
      <c r="F198" s="183" t="s">
        <v>1468</v>
      </c>
      <c r="G198" s="184" t="s">
        <v>239</v>
      </c>
      <c r="H198" s="185">
        <v>136.5</v>
      </c>
      <c r="I198" s="186"/>
      <c r="J198" s="185">
        <f t="shared" si="4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46"/>
        <v>0</v>
      </c>
      <c r="Q198" s="171">
        <v>6.0000000000000002E-5</v>
      </c>
      <c r="R198" s="171">
        <f t="shared" si="47"/>
        <v>8.1899999999999994E-3</v>
      </c>
      <c r="S198" s="171">
        <v>0</v>
      </c>
      <c r="T198" s="172">
        <f t="shared" si="4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225</v>
      </c>
      <c r="AT198" s="173" t="s">
        <v>406</v>
      </c>
      <c r="AU198" s="173" t="s">
        <v>150</v>
      </c>
      <c r="AY198" s="14" t="s">
        <v>172</v>
      </c>
      <c r="BE198" s="174">
        <f t="shared" si="49"/>
        <v>0</v>
      </c>
      <c r="BF198" s="174">
        <f t="shared" si="50"/>
        <v>0</v>
      </c>
      <c r="BG198" s="174">
        <f t="shared" si="51"/>
        <v>0</v>
      </c>
      <c r="BH198" s="174">
        <f t="shared" si="52"/>
        <v>0</v>
      </c>
      <c r="BI198" s="174">
        <f t="shared" si="53"/>
        <v>0</v>
      </c>
      <c r="BJ198" s="14" t="s">
        <v>150</v>
      </c>
      <c r="BK198" s="175">
        <f t="shared" si="54"/>
        <v>0</v>
      </c>
      <c r="BL198" s="14" t="s">
        <v>200</v>
      </c>
      <c r="BM198" s="173" t="s">
        <v>1469</v>
      </c>
    </row>
    <row r="199" spans="1:65" s="2" customFormat="1" ht="16.5" customHeight="1">
      <c r="A199" s="29"/>
      <c r="B199" s="127"/>
      <c r="C199" s="181" t="s">
        <v>252</v>
      </c>
      <c r="D199" s="181" t="s">
        <v>406</v>
      </c>
      <c r="E199" s="182" t="s">
        <v>1470</v>
      </c>
      <c r="F199" s="183" t="s">
        <v>1471</v>
      </c>
      <c r="G199" s="184" t="s">
        <v>239</v>
      </c>
      <c r="H199" s="185">
        <v>148.5</v>
      </c>
      <c r="I199" s="186"/>
      <c r="J199" s="185">
        <f t="shared" si="4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46"/>
        <v>0</v>
      </c>
      <c r="Q199" s="171">
        <v>6.0000000000000002E-5</v>
      </c>
      <c r="R199" s="171">
        <f t="shared" si="47"/>
        <v>8.9099999999999995E-3</v>
      </c>
      <c r="S199" s="171">
        <v>0</v>
      </c>
      <c r="T199" s="172">
        <f t="shared" si="4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406</v>
      </c>
      <c r="AU199" s="173" t="s">
        <v>150</v>
      </c>
      <c r="AY199" s="14" t="s">
        <v>172</v>
      </c>
      <c r="BE199" s="174">
        <f t="shared" si="49"/>
        <v>0</v>
      </c>
      <c r="BF199" s="174">
        <f t="shared" si="50"/>
        <v>0</v>
      </c>
      <c r="BG199" s="174">
        <f t="shared" si="51"/>
        <v>0</v>
      </c>
      <c r="BH199" s="174">
        <f t="shared" si="52"/>
        <v>0</v>
      </c>
      <c r="BI199" s="174">
        <f t="shared" si="53"/>
        <v>0</v>
      </c>
      <c r="BJ199" s="14" t="s">
        <v>150</v>
      </c>
      <c r="BK199" s="175">
        <f t="shared" si="54"/>
        <v>0</v>
      </c>
      <c r="BL199" s="14" t="s">
        <v>200</v>
      </c>
      <c r="BM199" s="173" t="s">
        <v>1472</v>
      </c>
    </row>
    <row r="200" spans="1:65" s="2" customFormat="1" ht="24.2" customHeight="1">
      <c r="A200" s="29"/>
      <c r="B200" s="127"/>
      <c r="C200" s="162" t="s">
        <v>349</v>
      </c>
      <c r="D200" s="162" t="s">
        <v>175</v>
      </c>
      <c r="E200" s="163" t="s">
        <v>1473</v>
      </c>
      <c r="F200" s="164" t="s">
        <v>1474</v>
      </c>
      <c r="G200" s="165" t="s">
        <v>239</v>
      </c>
      <c r="H200" s="166">
        <v>336</v>
      </c>
      <c r="I200" s="167"/>
      <c r="J200" s="166">
        <f t="shared" si="4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46"/>
        <v>0</v>
      </c>
      <c r="Q200" s="171">
        <v>3.0000000000000001E-5</v>
      </c>
      <c r="R200" s="171">
        <f t="shared" si="47"/>
        <v>1.008E-2</v>
      </c>
      <c r="S200" s="171">
        <v>0</v>
      </c>
      <c r="T200" s="172">
        <f t="shared" si="4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200</v>
      </c>
      <c r="AT200" s="173" t="s">
        <v>175</v>
      </c>
      <c r="AU200" s="173" t="s">
        <v>150</v>
      </c>
      <c r="AY200" s="14" t="s">
        <v>172</v>
      </c>
      <c r="BE200" s="174">
        <f t="shared" si="49"/>
        <v>0</v>
      </c>
      <c r="BF200" s="174">
        <f t="shared" si="50"/>
        <v>0</v>
      </c>
      <c r="BG200" s="174">
        <f t="shared" si="51"/>
        <v>0</v>
      </c>
      <c r="BH200" s="174">
        <f t="shared" si="52"/>
        <v>0</v>
      </c>
      <c r="BI200" s="174">
        <f t="shared" si="53"/>
        <v>0</v>
      </c>
      <c r="BJ200" s="14" t="s">
        <v>150</v>
      </c>
      <c r="BK200" s="175">
        <f t="shared" si="54"/>
        <v>0</v>
      </c>
      <c r="BL200" s="14" t="s">
        <v>200</v>
      </c>
      <c r="BM200" s="173" t="s">
        <v>1475</v>
      </c>
    </row>
    <row r="201" spans="1:65" s="2" customFormat="1" ht="16.5" customHeight="1">
      <c r="A201" s="29"/>
      <c r="B201" s="127"/>
      <c r="C201" s="181" t="s">
        <v>255</v>
      </c>
      <c r="D201" s="181" t="s">
        <v>406</v>
      </c>
      <c r="E201" s="182" t="s">
        <v>1476</v>
      </c>
      <c r="F201" s="183" t="s">
        <v>1477</v>
      </c>
      <c r="G201" s="184" t="s">
        <v>239</v>
      </c>
      <c r="H201" s="185">
        <v>101</v>
      </c>
      <c r="I201" s="186"/>
      <c r="J201" s="185">
        <f t="shared" si="4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46"/>
        <v>0</v>
      </c>
      <c r="Q201" s="171">
        <v>6.0000000000000002E-5</v>
      </c>
      <c r="R201" s="171">
        <f t="shared" si="47"/>
        <v>6.0600000000000003E-3</v>
      </c>
      <c r="S201" s="171">
        <v>0</v>
      </c>
      <c r="T201" s="172">
        <f t="shared" si="4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406</v>
      </c>
      <c r="AU201" s="173" t="s">
        <v>150</v>
      </c>
      <c r="AY201" s="14" t="s">
        <v>172</v>
      </c>
      <c r="BE201" s="174">
        <f t="shared" si="49"/>
        <v>0</v>
      </c>
      <c r="BF201" s="174">
        <f t="shared" si="50"/>
        <v>0</v>
      </c>
      <c r="BG201" s="174">
        <f t="shared" si="51"/>
        <v>0</v>
      </c>
      <c r="BH201" s="174">
        <f t="shared" si="52"/>
        <v>0</v>
      </c>
      <c r="BI201" s="174">
        <f t="shared" si="53"/>
        <v>0</v>
      </c>
      <c r="BJ201" s="14" t="s">
        <v>150</v>
      </c>
      <c r="BK201" s="175">
        <f t="shared" si="54"/>
        <v>0</v>
      </c>
      <c r="BL201" s="14" t="s">
        <v>200</v>
      </c>
      <c r="BM201" s="173" t="s">
        <v>1478</v>
      </c>
    </row>
    <row r="202" spans="1:65" s="2" customFormat="1" ht="16.5" customHeight="1">
      <c r="A202" s="29"/>
      <c r="B202" s="127"/>
      <c r="C202" s="181" t="s">
        <v>358</v>
      </c>
      <c r="D202" s="181" t="s">
        <v>406</v>
      </c>
      <c r="E202" s="182" t="s">
        <v>1479</v>
      </c>
      <c r="F202" s="183" t="s">
        <v>1480</v>
      </c>
      <c r="G202" s="184" t="s">
        <v>239</v>
      </c>
      <c r="H202" s="185">
        <v>235</v>
      </c>
      <c r="I202" s="186"/>
      <c r="J202" s="185">
        <f t="shared" si="4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46"/>
        <v>0</v>
      </c>
      <c r="Q202" s="171">
        <v>6.0000000000000002E-5</v>
      </c>
      <c r="R202" s="171">
        <f t="shared" si="47"/>
        <v>1.41E-2</v>
      </c>
      <c r="S202" s="171">
        <v>0</v>
      </c>
      <c r="T202" s="172">
        <f t="shared" si="4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225</v>
      </c>
      <c r="AT202" s="173" t="s">
        <v>406</v>
      </c>
      <c r="AU202" s="173" t="s">
        <v>150</v>
      </c>
      <c r="AY202" s="14" t="s">
        <v>172</v>
      </c>
      <c r="BE202" s="174">
        <f t="shared" si="49"/>
        <v>0</v>
      </c>
      <c r="BF202" s="174">
        <f t="shared" si="50"/>
        <v>0</v>
      </c>
      <c r="BG202" s="174">
        <f t="shared" si="51"/>
        <v>0</v>
      </c>
      <c r="BH202" s="174">
        <f t="shared" si="52"/>
        <v>0</v>
      </c>
      <c r="BI202" s="174">
        <f t="shared" si="53"/>
        <v>0</v>
      </c>
      <c r="BJ202" s="14" t="s">
        <v>150</v>
      </c>
      <c r="BK202" s="175">
        <f t="shared" si="54"/>
        <v>0</v>
      </c>
      <c r="BL202" s="14" t="s">
        <v>200</v>
      </c>
      <c r="BM202" s="173" t="s">
        <v>1481</v>
      </c>
    </row>
    <row r="203" spans="1:65" s="2" customFormat="1" ht="24.2" customHeight="1">
      <c r="A203" s="29"/>
      <c r="B203" s="127"/>
      <c r="C203" s="162" t="s">
        <v>259</v>
      </c>
      <c r="D203" s="162" t="s">
        <v>175</v>
      </c>
      <c r="E203" s="163" t="s">
        <v>1482</v>
      </c>
      <c r="F203" s="164" t="s">
        <v>1483</v>
      </c>
      <c r="G203" s="165" t="s">
        <v>239</v>
      </c>
      <c r="H203" s="166">
        <v>77.5</v>
      </c>
      <c r="I203" s="167"/>
      <c r="J203" s="166">
        <f t="shared" si="4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46"/>
        <v>0</v>
      </c>
      <c r="Q203" s="171">
        <v>3.0000000000000001E-5</v>
      </c>
      <c r="R203" s="171">
        <f t="shared" si="47"/>
        <v>2.3250000000000002E-3</v>
      </c>
      <c r="S203" s="171">
        <v>0</v>
      </c>
      <c r="T203" s="172">
        <f t="shared" si="4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 t="shared" si="49"/>
        <v>0</v>
      </c>
      <c r="BF203" s="174">
        <f t="shared" si="50"/>
        <v>0</v>
      </c>
      <c r="BG203" s="174">
        <f t="shared" si="51"/>
        <v>0</v>
      </c>
      <c r="BH203" s="174">
        <f t="shared" si="52"/>
        <v>0</v>
      </c>
      <c r="BI203" s="174">
        <f t="shared" si="53"/>
        <v>0</v>
      </c>
      <c r="BJ203" s="14" t="s">
        <v>150</v>
      </c>
      <c r="BK203" s="175">
        <f t="shared" si="54"/>
        <v>0</v>
      </c>
      <c r="BL203" s="14" t="s">
        <v>200</v>
      </c>
      <c r="BM203" s="173" t="s">
        <v>1484</v>
      </c>
    </row>
    <row r="204" spans="1:65" s="2" customFormat="1" ht="16.5" customHeight="1">
      <c r="A204" s="29"/>
      <c r="B204" s="127"/>
      <c r="C204" s="181" t="s">
        <v>365</v>
      </c>
      <c r="D204" s="181" t="s">
        <v>406</v>
      </c>
      <c r="E204" s="182" t="s">
        <v>1485</v>
      </c>
      <c r="F204" s="183" t="s">
        <v>1486</v>
      </c>
      <c r="G204" s="184" t="s">
        <v>239</v>
      </c>
      <c r="H204" s="185">
        <v>65</v>
      </c>
      <c r="I204" s="186"/>
      <c r="J204" s="185">
        <f t="shared" si="45"/>
        <v>0</v>
      </c>
      <c r="K204" s="187"/>
      <c r="L204" s="188"/>
      <c r="M204" s="189" t="s">
        <v>1</v>
      </c>
      <c r="N204" s="190" t="s">
        <v>38</v>
      </c>
      <c r="O204" s="58"/>
      <c r="P204" s="171">
        <f t="shared" si="46"/>
        <v>0</v>
      </c>
      <c r="Q204" s="171">
        <v>6.0000000000000002E-5</v>
      </c>
      <c r="R204" s="171">
        <f t="shared" si="47"/>
        <v>3.9000000000000003E-3</v>
      </c>
      <c r="S204" s="171">
        <v>0</v>
      </c>
      <c r="T204" s="172">
        <f t="shared" si="4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225</v>
      </c>
      <c r="AT204" s="173" t="s">
        <v>406</v>
      </c>
      <c r="AU204" s="173" t="s">
        <v>150</v>
      </c>
      <c r="AY204" s="14" t="s">
        <v>172</v>
      </c>
      <c r="BE204" s="174">
        <f t="shared" si="49"/>
        <v>0</v>
      </c>
      <c r="BF204" s="174">
        <f t="shared" si="50"/>
        <v>0</v>
      </c>
      <c r="BG204" s="174">
        <f t="shared" si="51"/>
        <v>0</v>
      </c>
      <c r="BH204" s="174">
        <f t="shared" si="52"/>
        <v>0</v>
      </c>
      <c r="BI204" s="174">
        <f t="shared" si="53"/>
        <v>0</v>
      </c>
      <c r="BJ204" s="14" t="s">
        <v>150</v>
      </c>
      <c r="BK204" s="175">
        <f t="shared" si="54"/>
        <v>0</v>
      </c>
      <c r="BL204" s="14" t="s">
        <v>200</v>
      </c>
      <c r="BM204" s="173" t="s">
        <v>1487</v>
      </c>
    </row>
    <row r="205" spans="1:65" s="2" customFormat="1" ht="16.5" customHeight="1">
      <c r="A205" s="29"/>
      <c r="B205" s="127"/>
      <c r="C205" s="181" t="s">
        <v>262</v>
      </c>
      <c r="D205" s="181" t="s">
        <v>406</v>
      </c>
      <c r="E205" s="182" t="s">
        <v>1488</v>
      </c>
      <c r="F205" s="183" t="s">
        <v>1489</v>
      </c>
      <c r="G205" s="184" t="s">
        <v>239</v>
      </c>
      <c r="H205" s="185">
        <v>12.5</v>
      </c>
      <c r="I205" s="186"/>
      <c r="J205" s="185">
        <f t="shared" si="4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46"/>
        <v>0</v>
      </c>
      <c r="Q205" s="171">
        <v>6.0000000000000002E-5</v>
      </c>
      <c r="R205" s="171">
        <f t="shared" si="47"/>
        <v>7.5000000000000002E-4</v>
      </c>
      <c r="S205" s="171">
        <v>0</v>
      </c>
      <c r="T205" s="172">
        <f t="shared" si="4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406</v>
      </c>
      <c r="AU205" s="173" t="s">
        <v>150</v>
      </c>
      <c r="AY205" s="14" t="s">
        <v>172</v>
      </c>
      <c r="BE205" s="174">
        <f t="shared" si="49"/>
        <v>0</v>
      </c>
      <c r="BF205" s="174">
        <f t="shared" si="50"/>
        <v>0</v>
      </c>
      <c r="BG205" s="174">
        <f t="shared" si="51"/>
        <v>0</v>
      </c>
      <c r="BH205" s="174">
        <f t="shared" si="52"/>
        <v>0</v>
      </c>
      <c r="BI205" s="174">
        <f t="shared" si="53"/>
        <v>0</v>
      </c>
      <c r="BJ205" s="14" t="s">
        <v>150</v>
      </c>
      <c r="BK205" s="175">
        <f t="shared" si="54"/>
        <v>0</v>
      </c>
      <c r="BL205" s="14" t="s">
        <v>200</v>
      </c>
      <c r="BM205" s="173" t="s">
        <v>1490</v>
      </c>
    </row>
    <row r="206" spans="1:65" s="2" customFormat="1" ht="24.2" customHeight="1">
      <c r="A206" s="29"/>
      <c r="B206" s="127"/>
      <c r="C206" s="162" t="s">
        <v>374</v>
      </c>
      <c r="D206" s="162" t="s">
        <v>175</v>
      </c>
      <c r="E206" s="163" t="s">
        <v>1491</v>
      </c>
      <c r="F206" s="164" t="s">
        <v>1492</v>
      </c>
      <c r="G206" s="165" t="s">
        <v>239</v>
      </c>
      <c r="H206" s="166">
        <v>97.5</v>
      </c>
      <c r="I206" s="167"/>
      <c r="J206" s="166">
        <f t="shared" si="4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46"/>
        <v>0</v>
      </c>
      <c r="Q206" s="171">
        <v>3.0000000000000001E-5</v>
      </c>
      <c r="R206" s="171">
        <f t="shared" si="47"/>
        <v>2.9250000000000001E-3</v>
      </c>
      <c r="S206" s="171">
        <v>0</v>
      </c>
      <c r="T206" s="172">
        <f t="shared" si="4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200</v>
      </c>
      <c r="AT206" s="173" t="s">
        <v>175</v>
      </c>
      <c r="AU206" s="173" t="s">
        <v>150</v>
      </c>
      <c r="AY206" s="14" t="s">
        <v>172</v>
      </c>
      <c r="BE206" s="174">
        <f t="shared" si="49"/>
        <v>0</v>
      </c>
      <c r="BF206" s="174">
        <f t="shared" si="50"/>
        <v>0</v>
      </c>
      <c r="BG206" s="174">
        <f t="shared" si="51"/>
        <v>0</v>
      </c>
      <c r="BH206" s="174">
        <f t="shared" si="52"/>
        <v>0</v>
      </c>
      <c r="BI206" s="174">
        <f t="shared" si="53"/>
        <v>0</v>
      </c>
      <c r="BJ206" s="14" t="s">
        <v>150</v>
      </c>
      <c r="BK206" s="175">
        <f t="shared" si="54"/>
        <v>0</v>
      </c>
      <c r="BL206" s="14" t="s">
        <v>200</v>
      </c>
      <c r="BM206" s="173" t="s">
        <v>1493</v>
      </c>
    </row>
    <row r="207" spans="1:65" s="2" customFormat="1" ht="16.5" customHeight="1">
      <c r="A207" s="29"/>
      <c r="B207" s="127"/>
      <c r="C207" s="181" t="s">
        <v>267</v>
      </c>
      <c r="D207" s="181" t="s">
        <v>406</v>
      </c>
      <c r="E207" s="182" t="s">
        <v>1494</v>
      </c>
      <c r="F207" s="183" t="s">
        <v>1495</v>
      </c>
      <c r="G207" s="184" t="s">
        <v>239</v>
      </c>
      <c r="H207" s="185">
        <v>10.5</v>
      </c>
      <c r="I207" s="186"/>
      <c r="J207" s="185">
        <f t="shared" si="4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46"/>
        <v>0</v>
      </c>
      <c r="Q207" s="171">
        <v>6.0000000000000002E-5</v>
      </c>
      <c r="R207" s="171">
        <f t="shared" si="47"/>
        <v>6.3000000000000003E-4</v>
      </c>
      <c r="S207" s="171">
        <v>0</v>
      </c>
      <c r="T207" s="172">
        <f t="shared" si="4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225</v>
      </c>
      <c r="AT207" s="173" t="s">
        <v>406</v>
      </c>
      <c r="AU207" s="173" t="s">
        <v>150</v>
      </c>
      <c r="AY207" s="14" t="s">
        <v>172</v>
      </c>
      <c r="BE207" s="174">
        <f t="shared" si="49"/>
        <v>0</v>
      </c>
      <c r="BF207" s="174">
        <f t="shared" si="50"/>
        <v>0</v>
      </c>
      <c r="BG207" s="174">
        <f t="shared" si="51"/>
        <v>0</v>
      </c>
      <c r="BH207" s="174">
        <f t="shared" si="52"/>
        <v>0</v>
      </c>
      <c r="BI207" s="174">
        <f t="shared" si="53"/>
        <v>0</v>
      </c>
      <c r="BJ207" s="14" t="s">
        <v>150</v>
      </c>
      <c r="BK207" s="175">
        <f t="shared" si="54"/>
        <v>0</v>
      </c>
      <c r="BL207" s="14" t="s">
        <v>200</v>
      </c>
      <c r="BM207" s="173" t="s">
        <v>1496</v>
      </c>
    </row>
    <row r="208" spans="1:65" s="2" customFormat="1" ht="16.5" customHeight="1">
      <c r="A208" s="29"/>
      <c r="B208" s="127"/>
      <c r="C208" s="181" t="s">
        <v>384</v>
      </c>
      <c r="D208" s="181" t="s">
        <v>406</v>
      </c>
      <c r="E208" s="182" t="s">
        <v>1497</v>
      </c>
      <c r="F208" s="183" t="s">
        <v>1498</v>
      </c>
      <c r="G208" s="184" t="s">
        <v>239</v>
      </c>
      <c r="H208" s="185">
        <v>86</v>
      </c>
      <c r="I208" s="186"/>
      <c r="J208" s="185">
        <f t="shared" si="45"/>
        <v>0</v>
      </c>
      <c r="K208" s="187"/>
      <c r="L208" s="188"/>
      <c r="M208" s="189" t="s">
        <v>1</v>
      </c>
      <c r="N208" s="190" t="s">
        <v>38</v>
      </c>
      <c r="O208" s="58"/>
      <c r="P208" s="171">
        <f t="shared" si="46"/>
        <v>0</v>
      </c>
      <c r="Q208" s="171">
        <v>6.0000000000000002E-5</v>
      </c>
      <c r="R208" s="171">
        <f t="shared" si="47"/>
        <v>5.1600000000000005E-3</v>
      </c>
      <c r="S208" s="171">
        <v>0</v>
      </c>
      <c r="T208" s="172">
        <f t="shared" si="4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225</v>
      </c>
      <c r="AT208" s="173" t="s">
        <v>406</v>
      </c>
      <c r="AU208" s="173" t="s">
        <v>150</v>
      </c>
      <c r="AY208" s="14" t="s">
        <v>172</v>
      </c>
      <c r="BE208" s="174">
        <f t="shared" si="49"/>
        <v>0</v>
      </c>
      <c r="BF208" s="174">
        <f t="shared" si="50"/>
        <v>0</v>
      </c>
      <c r="BG208" s="174">
        <f t="shared" si="51"/>
        <v>0</v>
      </c>
      <c r="BH208" s="174">
        <f t="shared" si="52"/>
        <v>0</v>
      </c>
      <c r="BI208" s="174">
        <f t="shared" si="53"/>
        <v>0</v>
      </c>
      <c r="BJ208" s="14" t="s">
        <v>150</v>
      </c>
      <c r="BK208" s="175">
        <f t="shared" si="54"/>
        <v>0</v>
      </c>
      <c r="BL208" s="14" t="s">
        <v>200</v>
      </c>
      <c r="BM208" s="173" t="s">
        <v>1499</v>
      </c>
    </row>
    <row r="209" spans="1:65" s="2" customFormat="1" ht="24.2" customHeight="1">
      <c r="A209" s="29"/>
      <c r="B209" s="127"/>
      <c r="C209" s="162" t="s">
        <v>270</v>
      </c>
      <c r="D209" s="162" t="s">
        <v>175</v>
      </c>
      <c r="E209" s="163" t="s">
        <v>1500</v>
      </c>
      <c r="F209" s="164" t="s">
        <v>1501</v>
      </c>
      <c r="G209" s="165" t="s">
        <v>239</v>
      </c>
      <c r="H209" s="166">
        <v>67</v>
      </c>
      <c r="I209" s="167"/>
      <c r="J209" s="166">
        <f t="shared" si="4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46"/>
        <v>0</v>
      </c>
      <c r="Q209" s="171">
        <v>3.0000000000000001E-5</v>
      </c>
      <c r="R209" s="171">
        <f t="shared" si="47"/>
        <v>2.0100000000000001E-3</v>
      </c>
      <c r="S209" s="171">
        <v>0</v>
      </c>
      <c r="T209" s="172">
        <f t="shared" si="4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200</v>
      </c>
      <c r="AT209" s="173" t="s">
        <v>175</v>
      </c>
      <c r="AU209" s="173" t="s">
        <v>150</v>
      </c>
      <c r="AY209" s="14" t="s">
        <v>172</v>
      </c>
      <c r="BE209" s="174">
        <f t="shared" si="49"/>
        <v>0</v>
      </c>
      <c r="BF209" s="174">
        <f t="shared" si="50"/>
        <v>0</v>
      </c>
      <c r="BG209" s="174">
        <f t="shared" si="51"/>
        <v>0</v>
      </c>
      <c r="BH209" s="174">
        <f t="shared" si="52"/>
        <v>0</v>
      </c>
      <c r="BI209" s="174">
        <f t="shared" si="53"/>
        <v>0</v>
      </c>
      <c r="BJ209" s="14" t="s">
        <v>150</v>
      </c>
      <c r="BK209" s="175">
        <f t="shared" si="54"/>
        <v>0</v>
      </c>
      <c r="BL209" s="14" t="s">
        <v>200</v>
      </c>
      <c r="BM209" s="173" t="s">
        <v>1502</v>
      </c>
    </row>
    <row r="210" spans="1:65" s="2" customFormat="1" ht="16.5" customHeight="1">
      <c r="A210" s="29"/>
      <c r="B210" s="127"/>
      <c r="C210" s="181" t="s">
        <v>393</v>
      </c>
      <c r="D210" s="181" t="s">
        <v>406</v>
      </c>
      <c r="E210" s="182" t="s">
        <v>1503</v>
      </c>
      <c r="F210" s="183" t="s">
        <v>1504</v>
      </c>
      <c r="G210" s="184" t="s">
        <v>239</v>
      </c>
      <c r="H210" s="185">
        <v>1</v>
      </c>
      <c r="I210" s="186"/>
      <c r="J210" s="185">
        <f t="shared" si="4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46"/>
        <v>0</v>
      </c>
      <c r="Q210" s="171">
        <v>6.0000000000000002E-5</v>
      </c>
      <c r="R210" s="171">
        <f t="shared" si="47"/>
        <v>6.0000000000000002E-5</v>
      </c>
      <c r="S210" s="171">
        <v>0</v>
      </c>
      <c r="T210" s="172">
        <f t="shared" si="4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225</v>
      </c>
      <c r="AT210" s="173" t="s">
        <v>406</v>
      </c>
      <c r="AU210" s="173" t="s">
        <v>150</v>
      </c>
      <c r="AY210" s="14" t="s">
        <v>172</v>
      </c>
      <c r="BE210" s="174">
        <f t="shared" si="49"/>
        <v>0</v>
      </c>
      <c r="BF210" s="174">
        <f t="shared" si="50"/>
        <v>0</v>
      </c>
      <c r="BG210" s="174">
        <f t="shared" si="51"/>
        <v>0</v>
      </c>
      <c r="BH210" s="174">
        <f t="shared" si="52"/>
        <v>0</v>
      </c>
      <c r="BI210" s="174">
        <f t="shared" si="53"/>
        <v>0</v>
      </c>
      <c r="BJ210" s="14" t="s">
        <v>150</v>
      </c>
      <c r="BK210" s="175">
        <f t="shared" si="54"/>
        <v>0</v>
      </c>
      <c r="BL210" s="14" t="s">
        <v>200</v>
      </c>
      <c r="BM210" s="173" t="s">
        <v>1505</v>
      </c>
    </row>
    <row r="211" spans="1:65" s="2" customFormat="1" ht="16.5" customHeight="1">
      <c r="A211" s="29"/>
      <c r="B211" s="127"/>
      <c r="C211" s="181" t="s">
        <v>274</v>
      </c>
      <c r="D211" s="181" t="s">
        <v>406</v>
      </c>
      <c r="E211" s="182" t="s">
        <v>1506</v>
      </c>
      <c r="F211" s="183" t="s">
        <v>1507</v>
      </c>
      <c r="G211" s="184" t="s">
        <v>239</v>
      </c>
      <c r="H211" s="185">
        <v>66</v>
      </c>
      <c r="I211" s="186"/>
      <c r="J211" s="185">
        <f t="shared" si="45"/>
        <v>0</v>
      </c>
      <c r="K211" s="187"/>
      <c r="L211" s="188"/>
      <c r="M211" s="189" t="s">
        <v>1</v>
      </c>
      <c r="N211" s="190" t="s">
        <v>38</v>
      </c>
      <c r="O211" s="58"/>
      <c r="P211" s="171">
        <f t="shared" si="46"/>
        <v>0</v>
      </c>
      <c r="Q211" s="171">
        <v>6.0000000000000002E-5</v>
      </c>
      <c r="R211" s="171">
        <f t="shared" si="47"/>
        <v>3.96E-3</v>
      </c>
      <c r="S211" s="171">
        <v>0</v>
      </c>
      <c r="T211" s="172">
        <f t="shared" si="4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406</v>
      </c>
      <c r="AU211" s="173" t="s">
        <v>150</v>
      </c>
      <c r="AY211" s="14" t="s">
        <v>172</v>
      </c>
      <c r="BE211" s="174">
        <f t="shared" si="49"/>
        <v>0</v>
      </c>
      <c r="BF211" s="174">
        <f t="shared" si="50"/>
        <v>0</v>
      </c>
      <c r="BG211" s="174">
        <f t="shared" si="51"/>
        <v>0</v>
      </c>
      <c r="BH211" s="174">
        <f t="shared" si="52"/>
        <v>0</v>
      </c>
      <c r="BI211" s="174">
        <f t="shared" si="53"/>
        <v>0</v>
      </c>
      <c r="BJ211" s="14" t="s">
        <v>150</v>
      </c>
      <c r="BK211" s="175">
        <f t="shared" si="54"/>
        <v>0</v>
      </c>
      <c r="BL211" s="14" t="s">
        <v>200</v>
      </c>
      <c r="BM211" s="173" t="s">
        <v>1508</v>
      </c>
    </row>
    <row r="212" spans="1:65" s="2" customFormat="1" ht="24.2" customHeight="1">
      <c r="A212" s="29"/>
      <c r="B212" s="127"/>
      <c r="C212" s="162" t="s">
        <v>402</v>
      </c>
      <c r="D212" s="162" t="s">
        <v>175</v>
      </c>
      <c r="E212" s="163" t="s">
        <v>1509</v>
      </c>
      <c r="F212" s="164" t="s">
        <v>1510</v>
      </c>
      <c r="G212" s="165" t="s">
        <v>239</v>
      </c>
      <c r="H212" s="166">
        <v>61</v>
      </c>
      <c r="I212" s="167"/>
      <c r="J212" s="166">
        <f t="shared" si="4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46"/>
        <v>0</v>
      </c>
      <c r="Q212" s="171">
        <v>3.0000000000000001E-5</v>
      </c>
      <c r="R212" s="171">
        <f t="shared" si="47"/>
        <v>1.83E-3</v>
      </c>
      <c r="S212" s="171">
        <v>0</v>
      </c>
      <c r="T212" s="172">
        <f t="shared" si="4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 t="shared" si="49"/>
        <v>0</v>
      </c>
      <c r="BF212" s="174">
        <f t="shared" si="50"/>
        <v>0</v>
      </c>
      <c r="BG212" s="174">
        <f t="shared" si="51"/>
        <v>0</v>
      </c>
      <c r="BH212" s="174">
        <f t="shared" si="52"/>
        <v>0</v>
      </c>
      <c r="BI212" s="174">
        <f t="shared" si="53"/>
        <v>0</v>
      </c>
      <c r="BJ212" s="14" t="s">
        <v>150</v>
      </c>
      <c r="BK212" s="175">
        <f t="shared" si="54"/>
        <v>0</v>
      </c>
      <c r="BL212" s="14" t="s">
        <v>200</v>
      </c>
      <c r="BM212" s="173" t="s">
        <v>1511</v>
      </c>
    </row>
    <row r="213" spans="1:65" s="2" customFormat="1" ht="16.5" customHeight="1">
      <c r="A213" s="29"/>
      <c r="B213" s="127"/>
      <c r="C213" s="181" t="s">
        <v>277</v>
      </c>
      <c r="D213" s="181" t="s">
        <v>406</v>
      </c>
      <c r="E213" s="182" t="s">
        <v>1512</v>
      </c>
      <c r="F213" s="183" t="s">
        <v>1513</v>
      </c>
      <c r="G213" s="184" t="s">
        <v>239</v>
      </c>
      <c r="H213" s="185">
        <v>1</v>
      </c>
      <c r="I213" s="186"/>
      <c r="J213" s="185">
        <f t="shared" si="4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46"/>
        <v>0</v>
      </c>
      <c r="Q213" s="171">
        <v>6.0000000000000002E-5</v>
      </c>
      <c r="R213" s="171">
        <f t="shared" si="47"/>
        <v>6.0000000000000002E-5</v>
      </c>
      <c r="S213" s="171">
        <v>0</v>
      </c>
      <c r="T213" s="172">
        <f t="shared" si="4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225</v>
      </c>
      <c r="AT213" s="173" t="s">
        <v>406</v>
      </c>
      <c r="AU213" s="173" t="s">
        <v>150</v>
      </c>
      <c r="AY213" s="14" t="s">
        <v>172</v>
      </c>
      <c r="BE213" s="174">
        <f t="shared" si="49"/>
        <v>0</v>
      </c>
      <c r="BF213" s="174">
        <f t="shared" si="50"/>
        <v>0</v>
      </c>
      <c r="BG213" s="174">
        <f t="shared" si="51"/>
        <v>0</v>
      </c>
      <c r="BH213" s="174">
        <f t="shared" si="52"/>
        <v>0</v>
      </c>
      <c r="BI213" s="174">
        <f t="shared" si="53"/>
        <v>0</v>
      </c>
      <c r="BJ213" s="14" t="s">
        <v>150</v>
      </c>
      <c r="BK213" s="175">
        <f t="shared" si="54"/>
        <v>0</v>
      </c>
      <c r="BL213" s="14" t="s">
        <v>200</v>
      </c>
      <c r="BM213" s="173" t="s">
        <v>1514</v>
      </c>
    </row>
    <row r="214" spans="1:65" s="2" customFormat="1" ht="16.5" customHeight="1">
      <c r="A214" s="29"/>
      <c r="B214" s="127"/>
      <c r="C214" s="181" t="s">
        <v>568</v>
      </c>
      <c r="D214" s="181" t="s">
        <v>406</v>
      </c>
      <c r="E214" s="182" t="s">
        <v>1515</v>
      </c>
      <c r="F214" s="183" t="s">
        <v>1516</v>
      </c>
      <c r="G214" s="184" t="s">
        <v>239</v>
      </c>
      <c r="H214" s="185">
        <v>60</v>
      </c>
      <c r="I214" s="186"/>
      <c r="J214" s="185">
        <f t="shared" si="4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46"/>
        <v>0</v>
      </c>
      <c r="Q214" s="171">
        <v>6.0000000000000002E-5</v>
      </c>
      <c r="R214" s="171">
        <f t="shared" si="47"/>
        <v>3.5999999999999999E-3</v>
      </c>
      <c r="S214" s="171">
        <v>0</v>
      </c>
      <c r="T214" s="172">
        <f t="shared" si="4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225</v>
      </c>
      <c r="AT214" s="173" t="s">
        <v>406</v>
      </c>
      <c r="AU214" s="173" t="s">
        <v>150</v>
      </c>
      <c r="AY214" s="14" t="s">
        <v>172</v>
      </c>
      <c r="BE214" s="174">
        <f t="shared" si="49"/>
        <v>0</v>
      </c>
      <c r="BF214" s="174">
        <f t="shared" si="50"/>
        <v>0</v>
      </c>
      <c r="BG214" s="174">
        <f t="shared" si="51"/>
        <v>0</v>
      </c>
      <c r="BH214" s="174">
        <f t="shared" si="52"/>
        <v>0</v>
      </c>
      <c r="BI214" s="174">
        <f t="shared" si="53"/>
        <v>0</v>
      </c>
      <c r="BJ214" s="14" t="s">
        <v>150</v>
      </c>
      <c r="BK214" s="175">
        <f t="shared" si="54"/>
        <v>0</v>
      </c>
      <c r="BL214" s="14" t="s">
        <v>200</v>
      </c>
      <c r="BM214" s="173" t="s">
        <v>1517</v>
      </c>
    </row>
    <row r="215" spans="1:65" s="2" customFormat="1" ht="24.2" customHeight="1">
      <c r="A215" s="29"/>
      <c r="B215" s="127"/>
      <c r="C215" s="162" t="s">
        <v>281</v>
      </c>
      <c r="D215" s="162" t="s">
        <v>175</v>
      </c>
      <c r="E215" s="163" t="s">
        <v>1518</v>
      </c>
      <c r="F215" s="164" t="s">
        <v>1519</v>
      </c>
      <c r="G215" s="165" t="s">
        <v>239</v>
      </c>
      <c r="H215" s="166">
        <v>334</v>
      </c>
      <c r="I215" s="167"/>
      <c r="J215" s="166">
        <f t="shared" si="4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46"/>
        <v>0</v>
      </c>
      <c r="Q215" s="171">
        <v>3.0000000000000001E-5</v>
      </c>
      <c r="R215" s="171">
        <f t="shared" si="47"/>
        <v>1.0019999999999999E-2</v>
      </c>
      <c r="S215" s="171">
        <v>0</v>
      </c>
      <c r="T215" s="172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 t="shared" si="49"/>
        <v>0</v>
      </c>
      <c r="BF215" s="174">
        <f t="shared" si="50"/>
        <v>0</v>
      </c>
      <c r="BG215" s="174">
        <f t="shared" si="51"/>
        <v>0</v>
      </c>
      <c r="BH215" s="174">
        <f t="shared" si="52"/>
        <v>0</v>
      </c>
      <c r="BI215" s="174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3" t="s">
        <v>1520</v>
      </c>
    </row>
    <row r="216" spans="1:65" s="2" customFormat="1" ht="16.5" customHeight="1">
      <c r="A216" s="29"/>
      <c r="B216" s="127"/>
      <c r="C216" s="181" t="s">
        <v>573</v>
      </c>
      <c r="D216" s="181" t="s">
        <v>406</v>
      </c>
      <c r="E216" s="182" t="s">
        <v>1521</v>
      </c>
      <c r="F216" s="183" t="s">
        <v>1522</v>
      </c>
      <c r="G216" s="184" t="s">
        <v>239</v>
      </c>
      <c r="H216" s="185">
        <v>268</v>
      </c>
      <c r="I216" s="186"/>
      <c r="J216" s="185">
        <f t="shared" si="4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46"/>
        <v>0</v>
      </c>
      <c r="Q216" s="171">
        <v>6.0000000000000002E-5</v>
      </c>
      <c r="R216" s="171">
        <f t="shared" si="47"/>
        <v>1.6080000000000001E-2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225</v>
      </c>
      <c r="AT216" s="173" t="s">
        <v>406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3" t="s">
        <v>1523</v>
      </c>
    </row>
    <row r="217" spans="1:65" s="2" customFormat="1" ht="24.2" customHeight="1">
      <c r="A217" s="29"/>
      <c r="B217" s="127"/>
      <c r="C217" s="181" t="s">
        <v>284</v>
      </c>
      <c r="D217" s="181" t="s">
        <v>406</v>
      </c>
      <c r="E217" s="182" t="s">
        <v>1524</v>
      </c>
      <c r="F217" s="183" t="s">
        <v>1525</v>
      </c>
      <c r="G217" s="184" t="s">
        <v>239</v>
      </c>
      <c r="H217" s="185">
        <v>66</v>
      </c>
      <c r="I217" s="186"/>
      <c r="J217" s="185">
        <f t="shared" si="4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46"/>
        <v>0</v>
      </c>
      <c r="Q217" s="171">
        <v>9.0000000000000006E-5</v>
      </c>
      <c r="R217" s="171">
        <f t="shared" si="47"/>
        <v>5.94E-3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225</v>
      </c>
      <c r="AT217" s="173" t="s">
        <v>406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3" t="s">
        <v>1526</v>
      </c>
    </row>
    <row r="218" spans="1:65" s="2" customFormat="1" ht="24.2" customHeight="1">
      <c r="A218" s="29"/>
      <c r="B218" s="127"/>
      <c r="C218" s="162" t="s">
        <v>580</v>
      </c>
      <c r="D218" s="162" t="s">
        <v>175</v>
      </c>
      <c r="E218" s="163" t="s">
        <v>1527</v>
      </c>
      <c r="F218" s="164" t="s">
        <v>1528</v>
      </c>
      <c r="G218" s="165" t="s">
        <v>239</v>
      </c>
      <c r="H218" s="166">
        <v>1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3.0000000000000001E-5</v>
      </c>
      <c r="R218" s="171">
        <f t="shared" si="47"/>
        <v>3.0000000000000001E-5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3" t="s">
        <v>1529</v>
      </c>
    </row>
    <row r="219" spans="1:65" s="2" customFormat="1" ht="24.2" customHeight="1">
      <c r="A219" s="29"/>
      <c r="B219" s="127"/>
      <c r="C219" s="181" t="s">
        <v>293</v>
      </c>
      <c r="D219" s="181" t="s">
        <v>406</v>
      </c>
      <c r="E219" s="182" t="s">
        <v>1530</v>
      </c>
      <c r="F219" s="183" t="s">
        <v>1531</v>
      </c>
      <c r="G219" s="184" t="s">
        <v>239</v>
      </c>
      <c r="H219" s="185">
        <v>1</v>
      </c>
      <c r="I219" s="186"/>
      <c r="J219" s="185">
        <f t="shared" si="45"/>
        <v>0</v>
      </c>
      <c r="K219" s="187"/>
      <c r="L219" s="188"/>
      <c r="M219" s="189" t="s">
        <v>1</v>
      </c>
      <c r="N219" s="190" t="s">
        <v>38</v>
      </c>
      <c r="O219" s="58"/>
      <c r="P219" s="171">
        <f t="shared" si="46"/>
        <v>0</v>
      </c>
      <c r="Q219" s="171">
        <v>6.0000000000000002E-5</v>
      </c>
      <c r="R219" s="171">
        <f t="shared" si="47"/>
        <v>6.0000000000000002E-5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225</v>
      </c>
      <c r="AT219" s="173" t="s">
        <v>406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3" t="s">
        <v>1532</v>
      </c>
    </row>
    <row r="220" spans="1:65" s="2" customFormat="1" ht="24.2" customHeight="1">
      <c r="A220" s="29"/>
      <c r="B220" s="127"/>
      <c r="C220" s="162" t="s">
        <v>587</v>
      </c>
      <c r="D220" s="162" t="s">
        <v>175</v>
      </c>
      <c r="E220" s="163" t="s">
        <v>1533</v>
      </c>
      <c r="F220" s="164" t="s">
        <v>1534</v>
      </c>
      <c r="G220" s="165" t="s">
        <v>266</v>
      </c>
      <c r="H220" s="166">
        <v>0.115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200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3" t="s">
        <v>1535</v>
      </c>
    </row>
    <row r="221" spans="1:65" s="12" customFormat="1" ht="22.9" customHeight="1">
      <c r="B221" s="149"/>
      <c r="D221" s="150" t="s">
        <v>71</v>
      </c>
      <c r="E221" s="160" t="s">
        <v>1536</v>
      </c>
      <c r="F221" s="160" t="s">
        <v>1537</v>
      </c>
      <c r="I221" s="152"/>
      <c r="J221" s="161">
        <f>BK221</f>
        <v>0</v>
      </c>
      <c r="L221" s="149"/>
      <c r="M221" s="154"/>
      <c r="N221" s="155"/>
      <c r="O221" s="155"/>
      <c r="P221" s="156">
        <f>SUM(P222:P255)</f>
        <v>0</v>
      </c>
      <c r="Q221" s="155"/>
      <c r="R221" s="156">
        <f>SUM(R222:R255)</f>
        <v>3.6188049999999996</v>
      </c>
      <c r="S221" s="155"/>
      <c r="T221" s="157">
        <f>SUM(T222:T255)</f>
        <v>0.35</v>
      </c>
      <c r="AR221" s="150" t="s">
        <v>150</v>
      </c>
      <c r="AT221" s="158" t="s">
        <v>71</v>
      </c>
      <c r="AU221" s="158" t="s">
        <v>80</v>
      </c>
      <c r="AY221" s="150" t="s">
        <v>172</v>
      </c>
      <c r="BK221" s="159">
        <f>SUM(BK222:BK255)</f>
        <v>0</v>
      </c>
    </row>
    <row r="222" spans="1:65" s="2" customFormat="1" ht="16.5" customHeight="1">
      <c r="A222" s="29"/>
      <c r="B222" s="127"/>
      <c r="C222" s="162" t="s">
        <v>296</v>
      </c>
      <c r="D222" s="162" t="s">
        <v>175</v>
      </c>
      <c r="E222" s="163" t="s">
        <v>1538</v>
      </c>
      <c r="F222" s="164" t="s">
        <v>1539</v>
      </c>
      <c r="G222" s="165" t="s">
        <v>1375</v>
      </c>
      <c r="H222" s="166">
        <v>3</v>
      </c>
      <c r="I222" s="167"/>
      <c r="J222" s="166">
        <f t="shared" ref="J222:J255" si="55">ROUND(I222*H222,3)</f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ref="P222:P255" si="56">O222*H222</f>
        <v>0</v>
      </c>
      <c r="Q222" s="171">
        <v>4.0000000000000001E-3</v>
      </c>
      <c r="R222" s="171">
        <f t="shared" ref="R222:R255" si="57">Q222*H222</f>
        <v>1.2E-2</v>
      </c>
      <c r="S222" s="171">
        <v>0</v>
      </c>
      <c r="T222" s="172">
        <f t="shared" ref="T222:T255" si="58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200</v>
      </c>
      <c r="AT222" s="173" t="s">
        <v>175</v>
      </c>
      <c r="AU222" s="173" t="s">
        <v>150</v>
      </c>
      <c r="AY222" s="14" t="s">
        <v>172</v>
      </c>
      <c r="BE222" s="174">
        <f t="shared" ref="BE222:BE255" si="59">IF(N222="základná",J222,0)</f>
        <v>0</v>
      </c>
      <c r="BF222" s="174">
        <f t="shared" ref="BF222:BF255" si="60">IF(N222="znížená",J222,0)</f>
        <v>0</v>
      </c>
      <c r="BG222" s="174">
        <f t="shared" ref="BG222:BG255" si="61">IF(N222="zákl. prenesená",J222,0)</f>
        <v>0</v>
      </c>
      <c r="BH222" s="174">
        <f t="shared" ref="BH222:BH255" si="62">IF(N222="zníž. prenesená",J222,0)</f>
        <v>0</v>
      </c>
      <c r="BI222" s="174">
        <f t="shared" ref="BI222:BI255" si="63">IF(N222="nulová",J222,0)</f>
        <v>0</v>
      </c>
      <c r="BJ222" s="14" t="s">
        <v>150</v>
      </c>
      <c r="BK222" s="175">
        <f t="shared" ref="BK222:BK255" si="64">ROUND(I222*H222,3)</f>
        <v>0</v>
      </c>
      <c r="BL222" s="14" t="s">
        <v>200</v>
      </c>
      <c r="BM222" s="173" t="s">
        <v>1540</v>
      </c>
    </row>
    <row r="223" spans="1:65" s="2" customFormat="1" ht="24.2" customHeight="1">
      <c r="A223" s="29"/>
      <c r="B223" s="127"/>
      <c r="C223" s="162" t="s">
        <v>594</v>
      </c>
      <c r="D223" s="162" t="s">
        <v>175</v>
      </c>
      <c r="E223" s="163" t="s">
        <v>1541</v>
      </c>
      <c r="F223" s="164" t="s">
        <v>1542</v>
      </c>
      <c r="G223" s="165" t="s">
        <v>1375</v>
      </c>
      <c r="H223" s="166">
        <v>2</v>
      </c>
      <c r="I223" s="167"/>
      <c r="J223" s="166">
        <f t="shared" si="5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56"/>
        <v>0</v>
      </c>
      <c r="Q223" s="171">
        <v>1.098E-2</v>
      </c>
      <c r="R223" s="171">
        <f t="shared" si="57"/>
        <v>2.196E-2</v>
      </c>
      <c r="S223" s="171">
        <v>0</v>
      </c>
      <c r="T223" s="172">
        <f t="shared" si="5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200</v>
      </c>
      <c r="AT223" s="173" t="s">
        <v>175</v>
      </c>
      <c r="AU223" s="173" t="s">
        <v>150</v>
      </c>
      <c r="AY223" s="14" t="s">
        <v>172</v>
      </c>
      <c r="BE223" s="174">
        <f t="shared" si="59"/>
        <v>0</v>
      </c>
      <c r="BF223" s="174">
        <f t="shared" si="60"/>
        <v>0</v>
      </c>
      <c r="BG223" s="174">
        <f t="shared" si="61"/>
        <v>0</v>
      </c>
      <c r="BH223" s="174">
        <f t="shared" si="62"/>
        <v>0</v>
      </c>
      <c r="BI223" s="174">
        <f t="shared" si="63"/>
        <v>0</v>
      </c>
      <c r="BJ223" s="14" t="s">
        <v>150</v>
      </c>
      <c r="BK223" s="175">
        <f t="shared" si="64"/>
        <v>0</v>
      </c>
      <c r="BL223" s="14" t="s">
        <v>200</v>
      </c>
      <c r="BM223" s="173" t="s">
        <v>1543</v>
      </c>
    </row>
    <row r="224" spans="1:65" s="2" customFormat="1" ht="24.2" customHeight="1">
      <c r="A224" s="29"/>
      <c r="B224" s="127"/>
      <c r="C224" s="181" t="s">
        <v>300</v>
      </c>
      <c r="D224" s="181" t="s">
        <v>406</v>
      </c>
      <c r="E224" s="182" t="s">
        <v>1544</v>
      </c>
      <c r="F224" s="183" t="s">
        <v>1545</v>
      </c>
      <c r="G224" s="184" t="s">
        <v>1375</v>
      </c>
      <c r="H224" s="185">
        <v>2</v>
      </c>
      <c r="I224" s="186"/>
      <c r="J224" s="185">
        <f t="shared" si="5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56"/>
        <v>0</v>
      </c>
      <c r="Q224" s="171">
        <v>1.6000000000000001E-4</v>
      </c>
      <c r="R224" s="171">
        <f t="shared" si="57"/>
        <v>3.2000000000000003E-4</v>
      </c>
      <c r="S224" s="171">
        <v>0</v>
      </c>
      <c r="T224" s="172">
        <f t="shared" si="5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225</v>
      </c>
      <c r="AT224" s="173" t="s">
        <v>406</v>
      </c>
      <c r="AU224" s="173" t="s">
        <v>150</v>
      </c>
      <c r="AY224" s="14" t="s">
        <v>172</v>
      </c>
      <c r="BE224" s="174">
        <f t="shared" si="59"/>
        <v>0</v>
      </c>
      <c r="BF224" s="174">
        <f t="shared" si="60"/>
        <v>0</v>
      </c>
      <c r="BG224" s="174">
        <f t="shared" si="61"/>
        <v>0</v>
      </c>
      <c r="BH224" s="174">
        <f t="shared" si="62"/>
        <v>0</v>
      </c>
      <c r="BI224" s="174">
        <f t="shared" si="63"/>
        <v>0</v>
      </c>
      <c r="BJ224" s="14" t="s">
        <v>150</v>
      </c>
      <c r="BK224" s="175">
        <f t="shared" si="64"/>
        <v>0</v>
      </c>
      <c r="BL224" s="14" t="s">
        <v>200</v>
      </c>
      <c r="BM224" s="173" t="s">
        <v>1546</v>
      </c>
    </row>
    <row r="225" spans="1:65" s="2" customFormat="1" ht="24.2" customHeight="1">
      <c r="A225" s="29"/>
      <c r="B225" s="127"/>
      <c r="C225" s="162" t="s">
        <v>601</v>
      </c>
      <c r="D225" s="162" t="s">
        <v>175</v>
      </c>
      <c r="E225" s="163" t="s">
        <v>1547</v>
      </c>
      <c r="F225" s="164" t="s">
        <v>1548</v>
      </c>
      <c r="G225" s="165" t="s">
        <v>1375</v>
      </c>
      <c r="H225" s="166">
        <v>2</v>
      </c>
      <c r="I225" s="167"/>
      <c r="J225" s="166">
        <f t="shared" si="5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56"/>
        <v>0</v>
      </c>
      <c r="Q225" s="171">
        <v>1.42E-3</v>
      </c>
      <c r="R225" s="171">
        <f t="shared" si="57"/>
        <v>2.8400000000000001E-3</v>
      </c>
      <c r="S225" s="171">
        <v>0</v>
      </c>
      <c r="T225" s="172">
        <f t="shared" si="5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200</v>
      </c>
      <c r="AT225" s="173" t="s">
        <v>175</v>
      </c>
      <c r="AU225" s="173" t="s">
        <v>150</v>
      </c>
      <c r="AY225" s="14" t="s">
        <v>172</v>
      </c>
      <c r="BE225" s="174">
        <f t="shared" si="59"/>
        <v>0</v>
      </c>
      <c r="BF225" s="174">
        <f t="shared" si="60"/>
        <v>0</v>
      </c>
      <c r="BG225" s="174">
        <f t="shared" si="61"/>
        <v>0</v>
      </c>
      <c r="BH225" s="174">
        <f t="shared" si="62"/>
        <v>0</v>
      </c>
      <c r="BI225" s="174">
        <f t="shared" si="63"/>
        <v>0</v>
      </c>
      <c r="BJ225" s="14" t="s">
        <v>150</v>
      </c>
      <c r="BK225" s="175">
        <f t="shared" si="64"/>
        <v>0</v>
      </c>
      <c r="BL225" s="14" t="s">
        <v>200</v>
      </c>
      <c r="BM225" s="173" t="s">
        <v>1549</v>
      </c>
    </row>
    <row r="226" spans="1:65" s="2" customFormat="1" ht="24.2" customHeight="1">
      <c r="A226" s="29"/>
      <c r="B226" s="127"/>
      <c r="C226" s="162" t="s">
        <v>303</v>
      </c>
      <c r="D226" s="162" t="s">
        <v>175</v>
      </c>
      <c r="E226" s="163" t="s">
        <v>1550</v>
      </c>
      <c r="F226" s="164" t="s">
        <v>1551</v>
      </c>
      <c r="G226" s="165" t="s">
        <v>1375</v>
      </c>
      <c r="H226" s="166">
        <v>4</v>
      </c>
      <c r="I226" s="167"/>
      <c r="J226" s="166">
        <f t="shared" si="5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56"/>
        <v>0</v>
      </c>
      <c r="Q226" s="171">
        <v>1.75E-3</v>
      </c>
      <c r="R226" s="171">
        <f t="shared" si="57"/>
        <v>7.0000000000000001E-3</v>
      </c>
      <c r="S226" s="171">
        <v>0</v>
      </c>
      <c r="T226" s="172">
        <f t="shared" si="5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200</v>
      </c>
      <c r="AT226" s="173" t="s">
        <v>175</v>
      </c>
      <c r="AU226" s="173" t="s">
        <v>150</v>
      </c>
      <c r="AY226" s="14" t="s">
        <v>172</v>
      </c>
      <c r="BE226" s="174">
        <f t="shared" si="59"/>
        <v>0</v>
      </c>
      <c r="BF226" s="174">
        <f t="shared" si="60"/>
        <v>0</v>
      </c>
      <c r="BG226" s="174">
        <f t="shared" si="61"/>
        <v>0</v>
      </c>
      <c r="BH226" s="174">
        <f t="shared" si="62"/>
        <v>0</v>
      </c>
      <c r="BI226" s="174">
        <f t="shared" si="63"/>
        <v>0</v>
      </c>
      <c r="BJ226" s="14" t="s">
        <v>150</v>
      </c>
      <c r="BK226" s="175">
        <f t="shared" si="64"/>
        <v>0</v>
      </c>
      <c r="BL226" s="14" t="s">
        <v>200</v>
      </c>
      <c r="BM226" s="173" t="s">
        <v>1552</v>
      </c>
    </row>
    <row r="227" spans="1:65" s="2" customFormat="1" ht="16.5" customHeight="1">
      <c r="A227" s="29"/>
      <c r="B227" s="127"/>
      <c r="C227" s="162" t="s">
        <v>608</v>
      </c>
      <c r="D227" s="162" t="s">
        <v>175</v>
      </c>
      <c r="E227" s="163" t="s">
        <v>1553</v>
      </c>
      <c r="F227" s="164" t="s">
        <v>1554</v>
      </c>
      <c r="G227" s="165" t="s">
        <v>239</v>
      </c>
      <c r="H227" s="166">
        <v>170</v>
      </c>
      <c r="I227" s="167"/>
      <c r="J227" s="166">
        <f t="shared" si="5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56"/>
        <v>0</v>
      </c>
      <c r="Q227" s="171">
        <v>0</v>
      </c>
      <c r="R227" s="171">
        <f t="shared" si="57"/>
        <v>0</v>
      </c>
      <c r="S227" s="171">
        <v>1E-3</v>
      </c>
      <c r="T227" s="172">
        <f t="shared" si="58"/>
        <v>0.17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200</v>
      </c>
      <c r="AT227" s="173" t="s">
        <v>175</v>
      </c>
      <c r="AU227" s="173" t="s">
        <v>150</v>
      </c>
      <c r="AY227" s="14" t="s">
        <v>172</v>
      </c>
      <c r="BE227" s="174">
        <f t="shared" si="59"/>
        <v>0</v>
      </c>
      <c r="BF227" s="174">
        <f t="shared" si="60"/>
        <v>0</v>
      </c>
      <c r="BG227" s="174">
        <f t="shared" si="61"/>
        <v>0</v>
      </c>
      <c r="BH227" s="174">
        <f t="shared" si="62"/>
        <v>0</v>
      </c>
      <c r="BI227" s="174">
        <f t="shared" si="63"/>
        <v>0</v>
      </c>
      <c r="BJ227" s="14" t="s">
        <v>150</v>
      </c>
      <c r="BK227" s="175">
        <f t="shared" si="64"/>
        <v>0</v>
      </c>
      <c r="BL227" s="14" t="s">
        <v>200</v>
      </c>
      <c r="BM227" s="173" t="s">
        <v>1555</v>
      </c>
    </row>
    <row r="228" spans="1:65" s="2" customFormat="1" ht="16.5" customHeight="1">
      <c r="A228" s="29"/>
      <c r="B228" s="127"/>
      <c r="C228" s="162" t="s">
        <v>307</v>
      </c>
      <c r="D228" s="162" t="s">
        <v>175</v>
      </c>
      <c r="E228" s="163" t="s">
        <v>1556</v>
      </c>
      <c r="F228" s="164" t="s">
        <v>1557</v>
      </c>
      <c r="G228" s="165" t="s">
        <v>239</v>
      </c>
      <c r="H228" s="166">
        <v>90</v>
      </c>
      <c r="I228" s="167"/>
      <c r="J228" s="166">
        <f t="shared" si="5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56"/>
        <v>0</v>
      </c>
      <c r="Q228" s="171">
        <v>0</v>
      </c>
      <c r="R228" s="171">
        <f t="shared" si="57"/>
        <v>0</v>
      </c>
      <c r="S228" s="171">
        <v>2E-3</v>
      </c>
      <c r="T228" s="172">
        <f t="shared" si="58"/>
        <v>0.18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200</v>
      </c>
      <c r="AT228" s="173" t="s">
        <v>175</v>
      </c>
      <c r="AU228" s="173" t="s">
        <v>150</v>
      </c>
      <c r="AY228" s="14" t="s">
        <v>172</v>
      </c>
      <c r="BE228" s="174">
        <f t="shared" si="59"/>
        <v>0</v>
      </c>
      <c r="BF228" s="174">
        <f t="shared" si="60"/>
        <v>0</v>
      </c>
      <c r="BG228" s="174">
        <f t="shared" si="61"/>
        <v>0</v>
      </c>
      <c r="BH228" s="174">
        <f t="shared" si="62"/>
        <v>0</v>
      </c>
      <c r="BI228" s="174">
        <f t="shared" si="63"/>
        <v>0</v>
      </c>
      <c r="BJ228" s="14" t="s">
        <v>150</v>
      </c>
      <c r="BK228" s="175">
        <f t="shared" si="64"/>
        <v>0</v>
      </c>
      <c r="BL228" s="14" t="s">
        <v>200</v>
      </c>
      <c r="BM228" s="173" t="s">
        <v>1558</v>
      </c>
    </row>
    <row r="229" spans="1:65" s="2" customFormat="1" ht="24.2" customHeight="1">
      <c r="A229" s="29"/>
      <c r="B229" s="127"/>
      <c r="C229" s="162" t="s">
        <v>615</v>
      </c>
      <c r="D229" s="162" t="s">
        <v>175</v>
      </c>
      <c r="E229" s="163" t="s">
        <v>1559</v>
      </c>
      <c r="F229" s="164" t="s">
        <v>1560</v>
      </c>
      <c r="G229" s="165" t="s">
        <v>239</v>
      </c>
      <c r="H229" s="166">
        <v>130</v>
      </c>
      <c r="I229" s="167"/>
      <c r="J229" s="166">
        <f t="shared" si="5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56"/>
        <v>0</v>
      </c>
      <c r="Q229" s="171">
        <v>1.3799999999999999E-3</v>
      </c>
      <c r="R229" s="171">
        <f t="shared" si="57"/>
        <v>0.1794</v>
      </c>
      <c r="S229" s="171">
        <v>0</v>
      </c>
      <c r="T229" s="172">
        <f t="shared" si="5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200</v>
      </c>
      <c r="AT229" s="173" t="s">
        <v>175</v>
      </c>
      <c r="AU229" s="173" t="s">
        <v>150</v>
      </c>
      <c r="AY229" s="14" t="s">
        <v>172</v>
      </c>
      <c r="BE229" s="174">
        <f t="shared" si="59"/>
        <v>0</v>
      </c>
      <c r="BF229" s="174">
        <f t="shared" si="60"/>
        <v>0</v>
      </c>
      <c r="BG229" s="174">
        <f t="shared" si="61"/>
        <v>0</v>
      </c>
      <c r="BH229" s="174">
        <f t="shared" si="62"/>
        <v>0</v>
      </c>
      <c r="BI229" s="174">
        <f t="shared" si="63"/>
        <v>0</v>
      </c>
      <c r="BJ229" s="14" t="s">
        <v>150</v>
      </c>
      <c r="BK229" s="175">
        <f t="shared" si="64"/>
        <v>0</v>
      </c>
      <c r="BL229" s="14" t="s">
        <v>200</v>
      </c>
      <c r="BM229" s="173" t="s">
        <v>1561</v>
      </c>
    </row>
    <row r="230" spans="1:65" s="2" customFormat="1" ht="24.2" customHeight="1">
      <c r="A230" s="29"/>
      <c r="B230" s="127"/>
      <c r="C230" s="162" t="s">
        <v>310</v>
      </c>
      <c r="D230" s="162" t="s">
        <v>175</v>
      </c>
      <c r="E230" s="163" t="s">
        <v>1562</v>
      </c>
      <c r="F230" s="164" t="s">
        <v>1563</v>
      </c>
      <c r="G230" s="165" t="s">
        <v>239</v>
      </c>
      <c r="H230" s="166">
        <v>86</v>
      </c>
      <c r="I230" s="167"/>
      <c r="J230" s="166">
        <f t="shared" si="5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56"/>
        <v>0</v>
      </c>
      <c r="Q230" s="171">
        <v>3.0400000000000002E-3</v>
      </c>
      <c r="R230" s="171">
        <f t="shared" si="57"/>
        <v>0.26144000000000001</v>
      </c>
      <c r="S230" s="171">
        <v>0</v>
      </c>
      <c r="T230" s="172">
        <f t="shared" si="5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200</v>
      </c>
      <c r="AT230" s="173" t="s">
        <v>175</v>
      </c>
      <c r="AU230" s="173" t="s">
        <v>150</v>
      </c>
      <c r="AY230" s="14" t="s">
        <v>172</v>
      </c>
      <c r="BE230" s="174">
        <f t="shared" si="59"/>
        <v>0</v>
      </c>
      <c r="BF230" s="174">
        <f t="shared" si="60"/>
        <v>0</v>
      </c>
      <c r="BG230" s="174">
        <f t="shared" si="61"/>
        <v>0</v>
      </c>
      <c r="BH230" s="174">
        <f t="shared" si="62"/>
        <v>0</v>
      </c>
      <c r="BI230" s="174">
        <f t="shared" si="63"/>
        <v>0</v>
      </c>
      <c r="BJ230" s="14" t="s">
        <v>150</v>
      </c>
      <c r="BK230" s="175">
        <f t="shared" si="64"/>
        <v>0</v>
      </c>
      <c r="BL230" s="14" t="s">
        <v>200</v>
      </c>
      <c r="BM230" s="173" t="s">
        <v>1564</v>
      </c>
    </row>
    <row r="231" spans="1:65" s="2" customFormat="1" ht="24.2" customHeight="1">
      <c r="A231" s="29"/>
      <c r="B231" s="127"/>
      <c r="C231" s="162" t="s">
        <v>622</v>
      </c>
      <c r="D231" s="162" t="s">
        <v>175</v>
      </c>
      <c r="E231" s="163" t="s">
        <v>1565</v>
      </c>
      <c r="F231" s="164" t="s">
        <v>1566</v>
      </c>
      <c r="G231" s="165" t="s">
        <v>239</v>
      </c>
      <c r="H231" s="166">
        <v>87</v>
      </c>
      <c r="I231" s="167"/>
      <c r="J231" s="166">
        <f t="shared" si="5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56"/>
        <v>0</v>
      </c>
      <c r="Q231" s="171">
        <v>4.8300000000000001E-3</v>
      </c>
      <c r="R231" s="171">
        <f t="shared" si="57"/>
        <v>0.42021000000000003</v>
      </c>
      <c r="S231" s="171">
        <v>0</v>
      </c>
      <c r="T231" s="172">
        <f t="shared" si="5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200</v>
      </c>
      <c r="AT231" s="173" t="s">
        <v>175</v>
      </c>
      <c r="AU231" s="173" t="s">
        <v>150</v>
      </c>
      <c r="AY231" s="14" t="s">
        <v>172</v>
      </c>
      <c r="BE231" s="174">
        <f t="shared" si="59"/>
        <v>0</v>
      </c>
      <c r="BF231" s="174">
        <f t="shared" si="60"/>
        <v>0</v>
      </c>
      <c r="BG231" s="174">
        <f t="shared" si="61"/>
        <v>0</v>
      </c>
      <c r="BH231" s="174">
        <f t="shared" si="62"/>
        <v>0</v>
      </c>
      <c r="BI231" s="174">
        <f t="shared" si="63"/>
        <v>0</v>
      </c>
      <c r="BJ231" s="14" t="s">
        <v>150</v>
      </c>
      <c r="BK231" s="175">
        <f t="shared" si="64"/>
        <v>0</v>
      </c>
      <c r="BL231" s="14" t="s">
        <v>200</v>
      </c>
      <c r="BM231" s="173" t="s">
        <v>1567</v>
      </c>
    </row>
    <row r="232" spans="1:65" s="2" customFormat="1" ht="33" customHeight="1">
      <c r="A232" s="29"/>
      <c r="B232" s="127"/>
      <c r="C232" s="162" t="s">
        <v>316</v>
      </c>
      <c r="D232" s="162" t="s">
        <v>175</v>
      </c>
      <c r="E232" s="163" t="s">
        <v>1568</v>
      </c>
      <c r="F232" s="164" t="s">
        <v>1569</v>
      </c>
      <c r="G232" s="165" t="s">
        <v>239</v>
      </c>
      <c r="H232" s="166">
        <v>87</v>
      </c>
      <c r="I232" s="167"/>
      <c r="J232" s="166">
        <f t="shared" si="5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56"/>
        <v>0</v>
      </c>
      <c r="Q232" s="171">
        <v>4.2999999999999999E-4</v>
      </c>
      <c r="R232" s="171">
        <f t="shared" si="57"/>
        <v>3.7409999999999999E-2</v>
      </c>
      <c r="S232" s="171">
        <v>0</v>
      </c>
      <c r="T232" s="172">
        <f t="shared" si="5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200</v>
      </c>
      <c r="AT232" s="173" t="s">
        <v>175</v>
      </c>
      <c r="AU232" s="173" t="s">
        <v>150</v>
      </c>
      <c r="AY232" s="14" t="s">
        <v>172</v>
      </c>
      <c r="BE232" s="174">
        <f t="shared" si="59"/>
        <v>0</v>
      </c>
      <c r="BF232" s="174">
        <f t="shared" si="60"/>
        <v>0</v>
      </c>
      <c r="BG232" s="174">
        <f t="shared" si="61"/>
        <v>0</v>
      </c>
      <c r="BH232" s="174">
        <f t="shared" si="62"/>
        <v>0</v>
      </c>
      <c r="BI232" s="174">
        <f t="shared" si="63"/>
        <v>0</v>
      </c>
      <c r="BJ232" s="14" t="s">
        <v>150</v>
      </c>
      <c r="BK232" s="175">
        <f t="shared" si="64"/>
        <v>0</v>
      </c>
      <c r="BL232" s="14" t="s">
        <v>200</v>
      </c>
      <c r="BM232" s="173" t="s">
        <v>1570</v>
      </c>
    </row>
    <row r="233" spans="1:65" s="2" customFormat="1" ht="33" customHeight="1">
      <c r="A233" s="29"/>
      <c r="B233" s="127"/>
      <c r="C233" s="162" t="s">
        <v>629</v>
      </c>
      <c r="D233" s="162" t="s">
        <v>175</v>
      </c>
      <c r="E233" s="163" t="s">
        <v>1571</v>
      </c>
      <c r="F233" s="164" t="s">
        <v>1572</v>
      </c>
      <c r="G233" s="165" t="s">
        <v>239</v>
      </c>
      <c r="H233" s="166">
        <v>2</v>
      </c>
      <c r="I233" s="167"/>
      <c r="J233" s="166">
        <f t="shared" si="5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56"/>
        <v>0</v>
      </c>
      <c r="Q233" s="171">
        <v>8.7000000000000001E-4</v>
      </c>
      <c r="R233" s="171">
        <f t="shared" si="57"/>
        <v>1.74E-3</v>
      </c>
      <c r="S233" s="171">
        <v>0</v>
      </c>
      <c r="T233" s="172">
        <f t="shared" si="5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200</v>
      </c>
      <c r="AT233" s="173" t="s">
        <v>175</v>
      </c>
      <c r="AU233" s="173" t="s">
        <v>150</v>
      </c>
      <c r="AY233" s="14" t="s">
        <v>172</v>
      </c>
      <c r="BE233" s="174">
        <f t="shared" si="59"/>
        <v>0</v>
      </c>
      <c r="BF233" s="174">
        <f t="shared" si="60"/>
        <v>0</v>
      </c>
      <c r="BG233" s="174">
        <f t="shared" si="61"/>
        <v>0</v>
      </c>
      <c r="BH233" s="174">
        <f t="shared" si="62"/>
        <v>0</v>
      </c>
      <c r="BI233" s="174">
        <f t="shared" si="63"/>
        <v>0</v>
      </c>
      <c r="BJ233" s="14" t="s">
        <v>150</v>
      </c>
      <c r="BK233" s="175">
        <f t="shared" si="64"/>
        <v>0</v>
      </c>
      <c r="BL233" s="14" t="s">
        <v>200</v>
      </c>
      <c r="BM233" s="173" t="s">
        <v>1573</v>
      </c>
    </row>
    <row r="234" spans="1:65" s="2" customFormat="1" ht="33" customHeight="1">
      <c r="A234" s="29"/>
      <c r="B234" s="127"/>
      <c r="C234" s="162" t="s">
        <v>321</v>
      </c>
      <c r="D234" s="162" t="s">
        <v>175</v>
      </c>
      <c r="E234" s="163" t="s">
        <v>1574</v>
      </c>
      <c r="F234" s="164" t="s">
        <v>1575</v>
      </c>
      <c r="G234" s="165" t="s">
        <v>239</v>
      </c>
      <c r="H234" s="166">
        <v>23</v>
      </c>
      <c r="I234" s="167"/>
      <c r="J234" s="166">
        <f t="shared" si="5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56"/>
        <v>0</v>
      </c>
      <c r="Q234" s="171">
        <v>1.6999999999999999E-3</v>
      </c>
      <c r="R234" s="171">
        <f t="shared" si="57"/>
        <v>3.9099999999999996E-2</v>
      </c>
      <c r="S234" s="171">
        <v>0</v>
      </c>
      <c r="T234" s="172">
        <f t="shared" si="5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200</v>
      </c>
      <c r="AT234" s="173" t="s">
        <v>175</v>
      </c>
      <c r="AU234" s="173" t="s">
        <v>150</v>
      </c>
      <c r="AY234" s="14" t="s">
        <v>172</v>
      </c>
      <c r="BE234" s="174">
        <f t="shared" si="59"/>
        <v>0</v>
      </c>
      <c r="BF234" s="174">
        <f t="shared" si="60"/>
        <v>0</v>
      </c>
      <c r="BG234" s="174">
        <f t="shared" si="61"/>
        <v>0</v>
      </c>
      <c r="BH234" s="174">
        <f t="shared" si="62"/>
        <v>0</v>
      </c>
      <c r="BI234" s="174">
        <f t="shared" si="63"/>
        <v>0</v>
      </c>
      <c r="BJ234" s="14" t="s">
        <v>150</v>
      </c>
      <c r="BK234" s="175">
        <f t="shared" si="64"/>
        <v>0</v>
      </c>
      <c r="BL234" s="14" t="s">
        <v>200</v>
      </c>
      <c r="BM234" s="173" t="s">
        <v>1576</v>
      </c>
    </row>
    <row r="235" spans="1:65" s="2" customFormat="1" ht="24.2" customHeight="1">
      <c r="A235" s="29"/>
      <c r="B235" s="127"/>
      <c r="C235" s="162" t="s">
        <v>636</v>
      </c>
      <c r="D235" s="162" t="s">
        <v>175</v>
      </c>
      <c r="E235" s="163" t="s">
        <v>1577</v>
      </c>
      <c r="F235" s="164" t="s">
        <v>1578</v>
      </c>
      <c r="G235" s="165" t="s">
        <v>239</v>
      </c>
      <c r="H235" s="166">
        <v>6.5</v>
      </c>
      <c r="I235" s="167"/>
      <c r="J235" s="166">
        <f t="shared" si="5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56"/>
        <v>0</v>
      </c>
      <c r="Q235" s="171">
        <v>1.49E-3</v>
      </c>
      <c r="R235" s="171">
        <f t="shared" si="57"/>
        <v>9.6849999999999992E-3</v>
      </c>
      <c r="S235" s="171">
        <v>0</v>
      </c>
      <c r="T235" s="172">
        <f t="shared" si="5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200</v>
      </c>
      <c r="AT235" s="173" t="s">
        <v>175</v>
      </c>
      <c r="AU235" s="173" t="s">
        <v>150</v>
      </c>
      <c r="AY235" s="14" t="s">
        <v>172</v>
      </c>
      <c r="BE235" s="174">
        <f t="shared" si="59"/>
        <v>0</v>
      </c>
      <c r="BF235" s="174">
        <f t="shared" si="60"/>
        <v>0</v>
      </c>
      <c r="BG235" s="174">
        <f t="shared" si="61"/>
        <v>0</v>
      </c>
      <c r="BH235" s="174">
        <f t="shared" si="62"/>
        <v>0</v>
      </c>
      <c r="BI235" s="174">
        <f t="shared" si="63"/>
        <v>0</v>
      </c>
      <c r="BJ235" s="14" t="s">
        <v>150</v>
      </c>
      <c r="BK235" s="175">
        <f t="shared" si="64"/>
        <v>0</v>
      </c>
      <c r="BL235" s="14" t="s">
        <v>200</v>
      </c>
      <c r="BM235" s="173" t="s">
        <v>1579</v>
      </c>
    </row>
    <row r="236" spans="1:65" s="2" customFormat="1" ht="24.2" customHeight="1">
      <c r="A236" s="29"/>
      <c r="B236" s="127"/>
      <c r="C236" s="162" t="s">
        <v>325</v>
      </c>
      <c r="D236" s="162" t="s">
        <v>175</v>
      </c>
      <c r="E236" s="163" t="s">
        <v>1580</v>
      </c>
      <c r="F236" s="164" t="s">
        <v>1581</v>
      </c>
      <c r="G236" s="165" t="s">
        <v>239</v>
      </c>
      <c r="H236" s="166">
        <v>67</v>
      </c>
      <c r="I236" s="167"/>
      <c r="J236" s="166">
        <f t="shared" si="5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56"/>
        <v>0</v>
      </c>
      <c r="Q236" s="171">
        <v>2.8300000000000001E-3</v>
      </c>
      <c r="R236" s="171">
        <f t="shared" si="57"/>
        <v>0.18961</v>
      </c>
      <c r="S236" s="171">
        <v>0</v>
      </c>
      <c r="T236" s="172">
        <f t="shared" si="5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200</v>
      </c>
      <c r="AT236" s="173" t="s">
        <v>175</v>
      </c>
      <c r="AU236" s="173" t="s">
        <v>150</v>
      </c>
      <c r="AY236" s="14" t="s">
        <v>172</v>
      </c>
      <c r="BE236" s="174">
        <f t="shared" si="59"/>
        <v>0</v>
      </c>
      <c r="BF236" s="174">
        <f t="shared" si="60"/>
        <v>0</v>
      </c>
      <c r="BG236" s="174">
        <f t="shared" si="61"/>
        <v>0</v>
      </c>
      <c r="BH236" s="174">
        <f t="shared" si="62"/>
        <v>0</v>
      </c>
      <c r="BI236" s="174">
        <f t="shared" si="63"/>
        <v>0</v>
      </c>
      <c r="BJ236" s="14" t="s">
        <v>150</v>
      </c>
      <c r="BK236" s="175">
        <f t="shared" si="64"/>
        <v>0</v>
      </c>
      <c r="BL236" s="14" t="s">
        <v>200</v>
      </c>
      <c r="BM236" s="173" t="s">
        <v>1582</v>
      </c>
    </row>
    <row r="237" spans="1:65" s="2" customFormat="1" ht="24.2" customHeight="1">
      <c r="A237" s="29"/>
      <c r="B237" s="127"/>
      <c r="C237" s="162" t="s">
        <v>643</v>
      </c>
      <c r="D237" s="162" t="s">
        <v>175</v>
      </c>
      <c r="E237" s="163" t="s">
        <v>1583</v>
      </c>
      <c r="F237" s="164" t="s">
        <v>1584</v>
      </c>
      <c r="G237" s="165" t="s">
        <v>239</v>
      </c>
      <c r="H237" s="166">
        <v>21</v>
      </c>
      <c r="I237" s="167"/>
      <c r="J237" s="166">
        <f t="shared" si="5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56"/>
        <v>0</v>
      </c>
      <c r="Q237" s="171">
        <v>7.9000000000000001E-4</v>
      </c>
      <c r="R237" s="171">
        <f t="shared" si="57"/>
        <v>1.6590000000000001E-2</v>
      </c>
      <c r="S237" s="171">
        <v>0</v>
      </c>
      <c r="T237" s="172">
        <f t="shared" si="5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200</v>
      </c>
      <c r="AT237" s="173" t="s">
        <v>175</v>
      </c>
      <c r="AU237" s="173" t="s">
        <v>150</v>
      </c>
      <c r="AY237" s="14" t="s">
        <v>172</v>
      </c>
      <c r="BE237" s="174">
        <f t="shared" si="59"/>
        <v>0</v>
      </c>
      <c r="BF237" s="174">
        <f t="shared" si="60"/>
        <v>0</v>
      </c>
      <c r="BG237" s="174">
        <f t="shared" si="61"/>
        <v>0</v>
      </c>
      <c r="BH237" s="174">
        <f t="shared" si="62"/>
        <v>0</v>
      </c>
      <c r="BI237" s="174">
        <f t="shared" si="63"/>
        <v>0</v>
      </c>
      <c r="BJ237" s="14" t="s">
        <v>150</v>
      </c>
      <c r="BK237" s="175">
        <f t="shared" si="64"/>
        <v>0</v>
      </c>
      <c r="BL237" s="14" t="s">
        <v>200</v>
      </c>
      <c r="BM237" s="173" t="s">
        <v>1585</v>
      </c>
    </row>
    <row r="238" spans="1:65" s="2" customFormat="1" ht="24.2" customHeight="1">
      <c r="A238" s="29"/>
      <c r="B238" s="127"/>
      <c r="C238" s="162" t="s">
        <v>328</v>
      </c>
      <c r="D238" s="162" t="s">
        <v>175</v>
      </c>
      <c r="E238" s="163" t="s">
        <v>1586</v>
      </c>
      <c r="F238" s="164" t="s">
        <v>1587</v>
      </c>
      <c r="G238" s="165" t="s">
        <v>239</v>
      </c>
      <c r="H238" s="166">
        <v>9</v>
      </c>
      <c r="I238" s="167"/>
      <c r="J238" s="166">
        <f t="shared" si="5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56"/>
        <v>0</v>
      </c>
      <c r="Q238" s="171">
        <v>1.4599999999999999E-3</v>
      </c>
      <c r="R238" s="171">
        <f t="shared" si="57"/>
        <v>1.3139999999999999E-2</v>
      </c>
      <c r="S238" s="171">
        <v>0</v>
      </c>
      <c r="T238" s="172">
        <f t="shared" si="5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200</v>
      </c>
      <c r="AT238" s="173" t="s">
        <v>175</v>
      </c>
      <c r="AU238" s="173" t="s">
        <v>150</v>
      </c>
      <c r="AY238" s="14" t="s">
        <v>172</v>
      </c>
      <c r="BE238" s="174">
        <f t="shared" si="59"/>
        <v>0</v>
      </c>
      <c r="BF238" s="174">
        <f t="shared" si="60"/>
        <v>0</v>
      </c>
      <c r="BG238" s="174">
        <f t="shared" si="61"/>
        <v>0</v>
      </c>
      <c r="BH238" s="174">
        <f t="shared" si="62"/>
        <v>0</v>
      </c>
      <c r="BI238" s="174">
        <f t="shared" si="63"/>
        <v>0</v>
      </c>
      <c r="BJ238" s="14" t="s">
        <v>150</v>
      </c>
      <c r="BK238" s="175">
        <f t="shared" si="64"/>
        <v>0</v>
      </c>
      <c r="BL238" s="14" t="s">
        <v>200</v>
      </c>
      <c r="BM238" s="173" t="s">
        <v>1588</v>
      </c>
    </row>
    <row r="239" spans="1:65" s="2" customFormat="1" ht="21.75" customHeight="1">
      <c r="A239" s="29"/>
      <c r="B239" s="127"/>
      <c r="C239" s="162" t="s">
        <v>651</v>
      </c>
      <c r="D239" s="162" t="s">
        <v>175</v>
      </c>
      <c r="E239" s="163" t="s">
        <v>1589</v>
      </c>
      <c r="F239" s="164" t="s">
        <v>1590</v>
      </c>
      <c r="G239" s="165" t="s">
        <v>1375</v>
      </c>
      <c r="H239" s="166">
        <v>79</v>
      </c>
      <c r="I239" s="167"/>
      <c r="J239" s="166">
        <f t="shared" si="5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56"/>
        <v>0</v>
      </c>
      <c r="Q239" s="171">
        <v>0</v>
      </c>
      <c r="R239" s="171">
        <f t="shared" si="57"/>
        <v>0</v>
      </c>
      <c r="S239" s="171">
        <v>0</v>
      </c>
      <c r="T239" s="172">
        <f t="shared" si="5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200</v>
      </c>
      <c r="AT239" s="173" t="s">
        <v>175</v>
      </c>
      <c r="AU239" s="173" t="s">
        <v>150</v>
      </c>
      <c r="AY239" s="14" t="s">
        <v>172</v>
      </c>
      <c r="BE239" s="174">
        <f t="shared" si="59"/>
        <v>0</v>
      </c>
      <c r="BF239" s="174">
        <f t="shared" si="60"/>
        <v>0</v>
      </c>
      <c r="BG239" s="174">
        <f t="shared" si="61"/>
        <v>0</v>
      </c>
      <c r="BH239" s="174">
        <f t="shared" si="62"/>
        <v>0</v>
      </c>
      <c r="BI239" s="174">
        <f t="shared" si="63"/>
        <v>0</v>
      </c>
      <c r="BJ239" s="14" t="s">
        <v>150</v>
      </c>
      <c r="BK239" s="175">
        <f t="shared" si="64"/>
        <v>0</v>
      </c>
      <c r="BL239" s="14" t="s">
        <v>200</v>
      </c>
      <c r="BM239" s="173" t="s">
        <v>1591</v>
      </c>
    </row>
    <row r="240" spans="1:65" s="2" customFormat="1" ht="21.75" customHeight="1">
      <c r="A240" s="29"/>
      <c r="B240" s="127"/>
      <c r="C240" s="162" t="s">
        <v>334</v>
      </c>
      <c r="D240" s="162" t="s">
        <v>175</v>
      </c>
      <c r="E240" s="163" t="s">
        <v>1592</v>
      </c>
      <c r="F240" s="164" t="s">
        <v>1593</v>
      </c>
      <c r="G240" s="165" t="s">
        <v>1375</v>
      </c>
      <c r="H240" s="166">
        <v>38</v>
      </c>
      <c r="I240" s="167"/>
      <c r="J240" s="166">
        <f t="shared" si="5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56"/>
        <v>0</v>
      </c>
      <c r="Q240" s="171">
        <v>0</v>
      </c>
      <c r="R240" s="171">
        <f t="shared" si="57"/>
        <v>0</v>
      </c>
      <c r="S240" s="171">
        <v>0</v>
      </c>
      <c r="T240" s="172">
        <f t="shared" si="5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200</v>
      </c>
      <c r="AT240" s="173" t="s">
        <v>175</v>
      </c>
      <c r="AU240" s="173" t="s">
        <v>150</v>
      </c>
      <c r="AY240" s="14" t="s">
        <v>172</v>
      </c>
      <c r="BE240" s="174">
        <f t="shared" si="59"/>
        <v>0</v>
      </c>
      <c r="BF240" s="174">
        <f t="shared" si="60"/>
        <v>0</v>
      </c>
      <c r="BG240" s="174">
        <f t="shared" si="61"/>
        <v>0</v>
      </c>
      <c r="BH240" s="174">
        <f t="shared" si="62"/>
        <v>0</v>
      </c>
      <c r="BI240" s="174">
        <f t="shared" si="63"/>
        <v>0</v>
      </c>
      <c r="BJ240" s="14" t="s">
        <v>150</v>
      </c>
      <c r="BK240" s="175">
        <f t="shared" si="64"/>
        <v>0</v>
      </c>
      <c r="BL240" s="14" t="s">
        <v>200</v>
      </c>
      <c r="BM240" s="173" t="s">
        <v>1594</v>
      </c>
    </row>
    <row r="241" spans="1:65" s="2" customFormat="1" ht="21.75" customHeight="1">
      <c r="A241" s="29"/>
      <c r="B241" s="127"/>
      <c r="C241" s="162" t="s">
        <v>658</v>
      </c>
      <c r="D241" s="162" t="s">
        <v>175</v>
      </c>
      <c r="E241" s="163" t="s">
        <v>1595</v>
      </c>
      <c r="F241" s="164" t="s">
        <v>1596</v>
      </c>
      <c r="G241" s="165" t="s">
        <v>1375</v>
      </c>
      <c r="H241" s="166">
        <v>41</v>
      </c>
      <c r="I241" s="167"/>
      <c r="J241" s="166">
        <f t="shared" si="5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56"/>
        <v>0</v>
      </c>
      <c r="Q241" s="171">
        <v>6.8999999999999997E-4</v>
      </c>
      <c r="R241" s="171">
        <f t="shared" si="57"/>
        <v>2.8289999999999999E-2</v>
      </c>
      <c r="S241" s="171">
        <v>0</v>
      </c>
      <c r="T241" s="172">
        <f t="shared" si="5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200</v>
      </c>
      <c r="AT241" s="173" t="s">
        <v>175</v>
      </c>
      <c r="AU241" s="173" t="s">
        <v>150</v>
      </c>
      <c r="AY241" s="14" t="s">
        <v>172</v>
      </c>
      <c r="BE241" s="174">
        <f t="shared" si="59"/>
        <v>0</v>
      </c>
      <c r="BF241" s="174">
        <f t="shared" si="60"/>
        <v>0</v>
      </c>
      <c r="BG241" s="174">
        <f t="shared" si="61"/>
        <v>0</v>
      </c>
      <c r="BH241" s="174">
        <f t="shared" si="62"/>
        <v>0</v>
      </c>
      <c r="BI241" s="174">
        <f t="shared" si="63"/>
        <v>0</v>
      </c>
      <c r="BJ241" s="14" t="s">
        <v>150</v>
      </c>
      <c r="BK241" s="175">
        <f t="shared" si="64"/>
        <v>0</v>
      </c>
      <c r="BL241" s="14" t="s">
        <v>200</v>
      </c>
      <c r="BM241" s="173" t="s">
        <v>1597</v>
      </c>
    </row>
    <row r="242" spans="1:65" s="2" customFormat="1" ht="21.75" customHeight="1">
      <c r="A242" s="29"/>
      <c r="B242" s="127"/>
      <c r="C242" s="162" t="s">
        <v>339</v>
      </c>
      <c r="D242" s="162" t="s">
        <v>175</v>
      </c>
      <c r="E242" s="163" t="s">
        <v>1598</v>
      </c>
      <c r="F242" s="164" t="s">
        <v>1599</v>
      </c>
      <c r="G242" s="165" t="s">
        <v>1375</v>
      </c>
      <c r="H242" s="166">
        <v>3</v>
      </c>
      <c r="I242" s="167"/>
      <c r="J242" s="166">
        <f t="shared" si="5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56"/>
        <v>0</v>
      </c>
      <c r="Q242" s="171">
        <v>6.8999999999999997E-4</v>
      </c>
      <c r="R242" s="171">
        <f t="shared" si="57"/>
        <v>2.0699999999999998E-3</v>
      </c>
      <c r="S242" s="171">
        <v>0</v>
      </c>
      <c r="T242" s="172">
        <f t="shared" si="5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200</v>
      </c>
      <c r="AT242" s="173" t="s">
        <v>175</v>
      </c>
      <c r="AU242" s="173" t="s">
        <v>150</v>
      </c>
      <c r="AY242" s="14" t="s">
        <v>172</v>
      </c>
      <c r="BE242" s="174">
        <f t="shared" si="59"/>
        <v>0</v>
      </c>
      <c r="BF242" s="174">
        <f t="shared" si="60"/>
        <v>0</v>
      </c>
      <c r="BG242" s="174">
        <f t="shared" si="61"/>
        <v>0</v>
      </c>
      <c r="BH242" s="174">
        <f t="shared" si="62"/>
        <v>0</v>
      </c>
      <c r="BI242" s="174">
        <f t="shared" si="63"/>
        <v>0</v>
      </c>
      <c r="BJ242" s="14" t="s">
        <v>150</v>
      </c>
      <c r="BK242" s="175">
        <f t="shared" si="64"/>
        <v>0</v>
      </c>
      <c r="BL242" s="14" t="s">
        <v>200</v>
      </c>
      <c r="BM242" s="173" t="s">
        <v>1600</v>
      </c>
    </row>
    <row r="243" spans="1:65" s="2" customFormat="1" ht="16.5" customHeight="1">
      <c r="A243" s="29"/>
      <c r="B243" s="127"/>
      <c r="C243" s="162" t="s">
        <v>665</v>
      </c>
      <c r="D243" s="162" t="s">
        <v>175</v>
      </c>
      <c r="E243" s="163" t="s">
        <v>1601</v>
      </c>
      <c r="F243" s="164" t="s">
        <v>1602</v>
      </c>
      <c r="G243" s="165" t="s">
        <v>1375</v>
      </c>
      <c r="H243" s="166">
        <v>2</v>
      </c>
      <c r="I243" s="167"/>
      <c r="J243" s="166">
        <f t="shared" si="5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56"/>
        <v>0</v>
      </c>
      <c r="Q243" s="171">
        <v>2.3000000000000001E-4</v>
      </c>
      <c r="R243" s="171">
        <f t="shared" si="57"/>
        <v>4.6000000000000001E-4</v>
      </c>
      <c r="S243" s="171">
        <v>0</v>
      </c>
      <c r="T243" s="172">
        <f t="shared" si="5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200</v>
      </c>
      <c r="AT243" s="173" t="s">
        <v>175</v>
      </c>
      <c r="AU243" s="173" t="s">
        <v>150</v>
      </c>
      <c r="AY243" s="14" t="s">
        <v>172</v>
      </c>
      <c r="BE243" s="174">
        <f t="shared" si="59"/>
        <v>0</v>
      </c>
      <c r="BF243" s="174">
        <f t="shared" si="60"/>
        <v>0</v>
      </c>
      <c r="BG243" s="174">
        <f t="shared" si="61"/>
        <v>0</v>
      </c>
      <c r="BH243" s="174">
        <f t="shared" si="62"/>
        <v>0</v>
      </c>
      <c r="BI243" s="174">
        <f t="shared" si="63"/>
        <v>0</v>
      </c>
      <c r="BJ243" s="14" t="s">
        <v>150</v>
      </c>
      <c r="BK243" s="175">
        <f t="shared" si="64"/>
        <v>0</v>
      </c>
      <c r="BL243" s="14" t="s">
        <v>200</v>
      </c>
      <c r="BM243" s="173" t="s">
        <v>1603</v>
      </c>
    </row>
    <row r="244" spans="1:65" s="2" customFormat="1" ht="16.5" customHeight="1">
      <c r="A244" s="29"/>
      <c r="B244" s="127"/>
      <c r="C244" s="162" t="s">
        <v>343</v>
      </c>
      <c r="D244" s="162" t="s">
        <v>175</v>
      </c>
      <c r="E244" s="163" t="s">
        <v>1604</v>
      </c>
      <c r="F244" s="164" t="s">
        <v>1605</v>
      </c>
      <c r="G244" s="165" t="s">
        <v>1375</v>
      </c>
      <c r="H244" s="166">
        <v>2</v>
      </c>
      <c r="I244" s="167"/>
      <c r="J244" s="166">
        <f t="shared" si="5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56"/>
        <v>0</v>
      </c>
      <c r="Q244" s="171">
        <v>2.3000000000000001E-4</v>
      </c>
      <c r="R244" s="171">
        <f t="shared" si="57"/>
        <v>4.6000000000000001E-4</v>
      </c>
      <c r="S244" s="171">
        <v>0</v>
      </c>
      <c r="T244" s="172">
        <f t="shared" si="5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200</v>
      </c>
      <c r="AT244" s="173" t="s">
        <v>175</v>
      </c>
      <c r="AU244" s="173" t="s">
        <v>150</v>
      </c>
      <c r="AY244" s="14" t="s">
        <v>172</v>
      </c>
      <c r="BE244" s="174">
        <f t="shared" si="59"/>
        <v>0</v>
      </c>
      <c r="BF244" s="174">
        <f t="shared" si="60"/>
        <v>0</v>
      </c>
      <c r="BG244" s="174">
        <f t="shared" si="61"/>
        <v>0</v>
      </c>
      <c r="BH244" s="174">
        <f t="shared" si="62"/>
        <v>0</v>
      </c>
      <c r="BI244" s="174">
        <f t="shared" si="63"/>
        <v>0</v>
      </c>
      <c r="BJ244" s="14" t="s">
        <v>150</v>
      </c>
      <c r="BK244" s="175">
        <f t="shared" si="64"/>
        <v>0</v>
      </c>
      <c r="BL244" s="14" t="s">
        <v>200</v>
      </c>
      <c r="BM244" s="173" t="s">
        <v>1606</v>
      </c>
    </row>
    <row r="245" spans="1:65" s="2" customFormat="1" ht="16.5" customHeight="1">
      <c r="A245" s="29"/>
      <c r="B245" s="127"/>
      <c r="C245" s="162" t="s">
        <v>673</v>
      </c>
      <c r="D245" s="162" t="s">
        <v>175</v>
      </c>
      <c r="E245" s="163" t="s">
        <v>1607</v>
      </c>
      <c r="F245" s="164" t="s">
        <v>1608</v>
      </c>
      <c r="G245" s="165" t="s">
        <v>1375</v>
      </c>
      <c r="H245" s="166">
        <v>1</v>
      </c>
      <c r="I245" s="167"/>
      <c r="J245" s="166">
        <f t="shared" si="5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56"/>
        <v>0</v>
      </c>
      <c r="Q245" s="171">
        <v>9.0000000000000006E-5</v>
      </c>
      <c r="R245" s="171">
        <f t="shared" si="57"/>
        <v>9.0000000000000006E-5</v>
      </c>
      <c r="S245" s="171">
        <v>0</v>
      </c>
      <c r="T245" s="172">
        <f t="shared" si="5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200</v>
      </c>
      <c r="AT245" s="173" t="s">
        <v>175</v>
      </c>
      <c r="AU245" s="173" t="s">
        <v>150</v>
      </c>
      <c r="AY245" s="14" t="s">
        <v>172</v>
      </c>
      <c r="BE245" s="174">
        <f t="shared" si="59"/>
        <v>0</v>
      </c>
      <c r="BF245" s="174">
        <f t="shared" si="60"/>
        <v>0</v>
      </c>
      <c r="BG245" s="174">
        <f t="shared" si="61"/>
        <v>0</v>
      </c>
      <c r="BH245" s="174">
        <f t="shared" si="62"/>
        <v>0</v>
      </c>
      <c r="BI245" s="174">
        <f t="shared" si="63"/>
        <v>0</v>
      </c>
      <c r="BJ245" s="14" t="s">
        <v>150</v>
      </c>
      <c r="BK245" s="175">
        <f t="shared" si="64"/>
        <v>0</v>
      </c>
      <c r="BL245" s="14" t="s">
        <v>200</v>
      </c>
      <c r="BM245" s="173" t="s">
        <v>1609</v>
      </c>
    </row>
    <row r="246" spans="1:65" s="2" customFormat="1" ht="16.5" customHeight="1">
      <c r="A246" s="29"/>
      <c r="B246" s="127"/>
      <c r="C246" s="162" t="s">
        <v>348</v>
      </c>
      <c r="D246" s="162" t="s">
        <v>175</v>
      </c>
      <c r="E246" s="163" t="s">
        <v>1610</v>
      </c>
      <c r="F246" s="164" t="s">
        <v>1611</v>
      </c>
      <c r="G246" s="165" t="s">
        <v>1375</v>
      </c>
      <c r="H246" s="166">
        <v>5</v>
      </c>
      <c r="I246" s="167"/>
      <c r="J246" s="166">
        <f t="shared" si="5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56"/>
        <v>0</v>
      </c>
      <c r="Q246" s="171">
        <v>2.7E-4</v>
      </c>
      <c r="R246" s="171">
        <f t="shared" si="57"/>
        <v>1.3500000000000001E-3</v>
      </c>
      <c r="S246" s="171">
        <v>0</v>
      </c>
      <c r="T246" s="172">
        <f t="shared" si="5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200</v>
      </c>
      <c r="AT246" s="173" t="s">
        <v>175</v>
      </c>
      <c r="AU246" s="173" t="s">
        <v>150</v>
      </c>
      <c r="AY246" s="14" t="s">
        <v>172</v>
      </c>
      <c r="BE246" s="174">
        <f t="shared" si="59"/>
        <v>0</v>
      </c>
      <c r="BF246" s="174">
        <f t="shared" si="60"/>
        <v>0</v>
      </c>
      <c r="BG246" s="174">
        <f t="shared" si="61"/>
        <v>0</v>
      </c>
      <c r="BH246" s="174">
        <f t="shared" si="62"/>
        <v>0</v>
      </c>
      <c r="BI246" s="174">
        <f t="shared" si="63"/>
        <v>0</v>
      </c>
      <c r="BJ246" s="14" t="s">
        <v>150</v>
      </c>
      <c r="BK246" s="175">
        <f t="shared" si="64"/>
        <v>0</v>
      </c>
      <c r="BL246" s="14" t="s">
        <v>200</v>
      </c>
      <c r="BM246" s="173" t="s">
        <v>1612</v>
      </c>
    </row>
    <row r="247" spans="1:65" s="2" customFormat="1" ht="21.75" customHeight="1">
      <c r="A247" s="29"/>
      <c r="B247" s="127"/>
      <c r="C247" s="162" t="s">
        <v>678</v>
      </c>
      <c r="D247" s="162" t="s">
        <v>175</v>
      </c>
      <c r="E247" s="163" t="s">
        <v>1613</v>
      </c>
      <c r="F247" s="164" t="s">
        <v>1614</v>
      </c>
      <c r="G247" s="165" t="s">
        <v>1375</v>
      </c>
      <c r="H247" s="166">
        <v>9</v>
      </c>
      <c r="I247" s="167"/>
      <c r="J247" s="166">
        <f t="shared" si="5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56"/>
        <v>0</v>
      </c>
      <c r="Q247" s="171">
        <v>2.5999999999999998E-4</v>
      </c>
      <c r="R247" s="171">
        <f t="shared" si="57"/>
        <v>2.3399999999999996E-3</v>
      </c>
      <c r="S247" s="171">
        <v>0</v>
      </c>
      <c r="T247" s="172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200</v>
      </c>
      <c r="AT247" s="173" t="s">
        <v>175</v>
      </c>
      <c r="AU247" s="173" t="s">
        <v>150</v>
      </c>
      <c r="AY247" s="14" t="s">
        <v>172</v>
      </c>
      <c r="BE247" s="174">
        <f t="shared" si="59"/>
        <v>0</v>
      </c>
      <c r="BF247" s="174">
        <f t="shared" si="60"/>
        <v>0</v>
      </c>
      <c r="BG247" s="174">
        <f t="shared" si="61"/>
        <v>0</v>
      </c>
      <c r="BH247" s="174">
        <f t="shared" si="62"/>
        <v>0</v>
      </c>
      <c r="BI247" s="174">
        <f t="shared" si="63"/>
        <v>0</v>
      </c>
      <c r="BJ247" s="14" t="s">
        <v>150</v>
      </c>
      <c r="BK247" s="175">
        <f t="shared" si="64"/>
        <v>0</v>
      </c>
      <c r="BL247" s="14" t="s">
        <v>200</v>
      </c>
      <c r="BM247" s="173" t="s">
        <v>1615</v>
      </c>
    </row>
    <row r="248" spans="1:65" s="2" customFormat="1" ht="16.5" customHeight="1">
      <c r="A248" s="29"/>
      <c r="B248" s="127"/>
      <c r="C248" s="162" t="s">
        <v>352</v>
      </c>
      <c r="D248" s="162" t="s">
        <v>175</v>
      </c>
      <c r="E248" s="163" t="s">
        <v>1616</v>
      </c>
      <c r="F248" s="164" t="s">
        <v>1617</v>
      </c>
      <c r="G248" s="165" t="s">
        <v>1375</v>
      </c>
      <c r="H248" s="166">
        <v>1</v>
      </c>
      <c r="I248" s="167"/>
      <c r="J248" s="166">
        <f t="shared" si="55"/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si="56"/>
        <v>0</v>
      </c>
      <c r="Q248" s="171">
        <v>2.5999999999999998E-4</v>
      </c>
      <c r="R248" s="171">
        <f t="shared" si="57"/>
        <v>2.5999999999999998E-4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200</v>
      </c>
      <c r="AT248" s="173" t="s">
        <v>175</v>
      </c>
      <c r="AU248" s="173" t="s">
        <v>150</v>
      </c>
      <c r="AY248" s="14" t="s">
        <v>172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150</v>
      </c>
      <c r="BK248" s="175">
        <f t="shared" si="64"/>
        <v>0</v>
      </c>
      <c r="BL248" s="14" t="s">
        <v>200</v>
      </c>
      <c r="BM248" s="173" t="s">
        <v>1618</v>
      </c>
    </row>
    <row r="249" spans="1:65" s="2" customFormat="1" ht="24.2" customHeight="1">
      <c r="A249" s="29"/>
      <c r="B249" s="127"/>
      <c r="C249" s="162" t="s">
        <v>690</v>
      </c>
      <c r="D249" s="162" t="s">
        <v>175</v>
      </c>
      <c r="E249" s="163" t="s">
        <v>1619</v>
      </c>
      <c r="F249" s="164" t="s">
        <v>1620</v>
      </c>
      <c r="G249" s="165" t="s">
        <v>1375</v>
      </c>
      <c r="H249" s="166">
        <v>4</v>
      </c>
      <c r="I249" s="167"/>
      <c r="J249" s="166">
        <f t="shared" si="5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56"/>
        <v>0</v>
      </c>
      <c r="Q249" s="171">
        <v>2.5999999999999998E-4</v>
      </c>
      <c r="R249" s="171">
        <f t="shared" si="57"/>
        <v>1.0399999999999999E-3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200</v>
      </c>
      <c r="AT249" s="173" t="s">
        <v>175</v>
      </c>
      <c r="AU249" s="173" t="s">
        <v>150</v>
      </c>
      <c r="AY249" s="14" t="s">
        <v>172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150</v>
      </c>
      <c r="BK249" s="175">
        <f t="shared" si="64"/>
        <v>0</v>
      </c>
      <c r="BL249" s="14" t="s">
        <v>200</v>
      </c>
      <c r="BM249" s="173" t="s">
        <v>1621</v>
      </c>
    </row>
    <row r="250" spans="1:65" s="2" customFormat="1" ht="16.5" customHeight="1">
      <c r="A250" s="29"/>
      <c r="B250" s="127"/>
      <c r="C250" s="162" t="s">
        <v>357</v>
      </c>
      <c r="D250" s="162" t="s">
        <v>175</v>
      </c>
      <c r="E250" s="163" t="s">
        <v>1622</v>
      </c>
      <c r="F250" s="164" t="s">
        <v>1623</v>
      </c>
      <c r="G250" s="165" t="s">
        <v>671</v>
      </c>
      <c r="H250" s="166">
        <v>150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7.9000000000000008E-3</v>
      </c>
      <c r="R250" s="171">
        <f t="shared" si="57"/>
        <v>1.1850000000000001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200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3" t="s">
        <v>1624</v>
      </c>
    </row>
    <row r="251" spans="1:65" s="2" customFormat="1" ht="16.5" customHeight="1">
      <c r="A251" s="29"/>
      <c r="B251" s="127"/>
      <c r="C251" s="162" t="s">
        <v>697</v>
      </c>
      <c r="D251" s="162" t="s">
        <v>175</v>
      </c>
      <c r="E251" s="163" t="s">
        <v>1625</v>
      </c>
      <c r="F251" s="164" t="s">
        <v>1626</v>
      </c>
      <c r="G251" s="165" t="s">
        <v>671</v>
      </c>
      <c r="H251" s="166">
        <v>150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7.9000000000000008E-3</v>
      </c>
      <c r="R251" s="171">
        <f t="shared" si="57"/>
        <v>1.1850000000000001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200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3" t="s">
        <v>1627</v>
      </c>
    </row>
    <row r="252" spans="1:65" s="2" customFormat="1" ht="16.5" customHeight="1">
      <c r="A252" s="29"/>
      <c r="B252" s="127"/>
      <c r="C252" s="162" t="s">
        <v>361</v>
      </c>
      <c r="D252" s="162" t="s">
        <v>175</v>
      </c>
      <c r="E252" s="163" t="s">
        <v>1628</v>
      </c>
      <c r="F252" s="164" t="s">
        <v>1629</v>
      </c>
      <c r="G252" s="165" t="s">
        <v>239</v>
      </c>
      <c r="H252" s="166">
        <v>345.5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200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3" t="s">
        <v>1630</v>
      </c>
    </row>
    <row r="253" spans="1:65" s="2" customFormat="1" ht="16.5" customHeight="1">
      <c r="A253" s="29"/>
      <c r="B253" s="127"/>
      <c r="C253" s="162" t="s">
        <v>682</v>
      </c>
      <c r="D253" s="162" t="s">
        <v>175</v>
      </c>
      <c r="E253" s="163" t="s">
        <v>1631</v>
      </c>
      <c r="F253" s="164" t="s">
        <v>1632</v>
      </c>
      <c r="G253" s="165" t="s">
        <v>239</v>
      </c>
      <c r="H253" s="166">
        <v>173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200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3" t="s">
        <v>1633</v>
      </c>
    </row>
    <row r="254" spans="1:65" s="2" customFormat="1" ht="16.5" customHeight="1">
      <c r="A254" s="29"/>
      <c r="B254" s="127"/>
      <c r="C254" s="162" t="s">
        <v>364</v>
      </c>
      <c r="D254" s="162" t="s">
        <v>175</v>
      </c>
      <c r="E254" s="163" t="s">
        <v>1634</v>
      </c>
      <c r="F254" s="164" t="s">
        <v>1635</v>
      </c>
      <c r="G254" s="165" t="s">
        <v>671</v>
      </c>
      <c r="H254" s="166">
        <v>30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200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3" t="s">
        <v>1636</v>
      </c>
    </row>
    <row r="255" spans="1:65" s="2" customFormat="1" ht="24.2" customHeight="1">
      <c r="A255" s="29"/>
      <c r="B255" s="127"/>
      <c r="C255" s="162" t="s">
        <v>710</v>
      </c>
      <c r="D255" s="162" t="s">
        <v>175</v>
      </c>
      <c r="E255" s="163" t="s">
        <v>1637</v>
      </c>
      <c r="F255" s="164" t="s">
        <v>1638</v>
      </c>
      <c r="G255" s="165" t="s">
        <v>266</v>
      </c>
      <c r="H255" s="166">
        <v>3.6190000000000002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200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3" t="s">
        <v>1639</v>
      </c>
    </row>
    <row r="256" spans="1:65" s="12" customFormat="1" ht="22.9" customHeight="1">
      <c r="B256" s="149"/>
      <c r="D256" s="150" t="s">
        <v>71</v>
      </c>
      <c r="E256" s="160" t="s">
        <v>767</v>
      </c>
      <c r="F256" s="160" t="s">
        <v>1640</v>
      </c>
      <c r="I256" s="152"/>
      <c r="J256" s="161">
        <f>BK256</f>
        <v>0</v>
      </c>
      <c r="L256" s="149"/>
      <c r="M256" s="154"/>
      <c r="N256" s="155"/>
      <c r="O256" s="155"/>
      <c r="P256" s="156">
        <f>SUM(P257:P303)</f>
        <v>0</v>
      </c>
      <c r="Q256" s="155"/>
      <c r="R256" s="156">
        <f>SUM(R257:R303)</f>
        <v>4.6987800000000002</v>
      </c>
      <c r="S256" s="155"/>
      <c r="T256" s="157">
        <f>SUM(T257:T303)</f>
        <v>2.5749999999999997</v>
      </c>
      <c r="AR256" s="150" t="s">
        <v>150</v>
      </c>
      <c r="AT256" s="158" t="s">
        <v>71</v>
      </c>
      <c r="AU256" s="158" t="s">
        <v>80</v>
      </c>
      <c r="AY256" s="150" t="s">
        <v>172</v>
      </c>
      <c r="BK256" s="159">
        <f>SUM(BK257:BK303)</f>
        <v>0</v>
      </c>
    </row>
    <row r="257" spans="1:65" s="2" customFormat="1" ht="16.5" customHeight="1">
      <c r="A257" s="29"/>
      <c r="B257" s="127"/>
      <c r="C257" s="162" t="s">
        <v>405</v>
      </c>
      <c r="D257" s="162" t="s">
        <v>175</v>
      </c>
      <c r="E257" s="163" t="s">
        <v>1641</v>
      </c>
      <c r="F257" s="164" t="s">
        <v>1642</v>
      </c>
      <c r="G257" s="165" t="s">
        <v>239</v>
      </c>
      <c r="H257" s="166">
        <v>5</v>
      </c>
      <c r="I257" s="167"/>
      <c r="J257" s="166">
        <f t="shared" ref="J257:J303" si="65">ROUND(I257*H257,3)</f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ref="P257:P303" si="66">O257*H257</f>
        <v>0</v>
      </c>
      <c r="Q257" s="171">
        <v>0</v>
      </c>
      <c r="R257" s="171">
        <f t="shared" ref="R257:R303" si="67">Q257*H257</f>
        <v>0</v>
      </c>
      <c r="S257" s="171">
        <v>0</v>
      </c>
      <c r="T257" s="172">
        <f t="shared" ref="T257:T303" si="68"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200</v>
      </c>
      <c r="AT257" s="173" t="s">
        <v>175</v>
      </c>
      <c r="AU257" s="173" t="s">
        <v>150</v>
      </c>
      <c r="AY257" s="14" t="s">
        <v>172</v>
      </c>
      <c r="BE257" s="174">
        <f t="shared" ref="BE257:BE303" si="69">IF(N257="základná",J257,0)</f>
        <v>0</v>
      </c>
      <c r="BF257" s="174">
        <f t="shared" ref="BF257:BF303" si="70">IF(N257="znížená",J257,0)</f>
        <v>0</v>
      </c>
      <c r="BG257" s="174">
        <f t="shared" ref="BG257:BG303" si="71">IF(N257="zákl. prenesená",J257,0)</f>
        <v>0</v>
      </c>
      <c r="BH257" s="174">
        <f t="shared" ref="BH257:BH303" si="72">IF(N257="zníž. prenesená",J257,0)</f>
        <v>0</v>
      </c>
      <c r="BI257" s="174">
        <f t="shared" ref="BI257:BI303" si="73">IF(N257="nulová",J257,0)</f>
        <v>0</v>
      </c>
      <c r="BJ257" s="14" t="s">
        <v>150</v>
      </c>
      <c r="BK257" s="175">
        <f t="shared" ref="BK257:BK303" si="74">ROUND(I257*H257,3)</f>
        <v>0</v>
      </c>
      <c r="BL257" s="14" t="s">
        <v>200</v>
      </c>
      <c r="BM257" s="173" t="s">
        <v>1643</v>
      </c>
    </row>
    <row r="258" spans="1:65" s="2" customFormat="1" ht="24.2" customHeight="1">
      <c r="A258" s="29"/>
      <c r="B258" s="127"/>
      <c r="C258" s="162" t="s">
        <v>368</v>
      </c>
      <c r="D258" s="162" t="s">
        <v>175</v>
      </c>
      <c r="E258" s="163" t="s">
        <v>1644</v>
      </c>
      <c r="F258" s="164" t="s">
        <v>1645</v>
      </c>
      <c r="G258" s="165" t="s">
        <v>239</v>
      </c>
      <c r="H258" s="166">
        <v>40</v>
      </c>
      <c r="I258" s="167"/>
      <c r="J258" s="166">
        <f t="shared" si="6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66"/>
        <v>0</v>
      </c>
      <c r="Q258" s="171">
        <v>5.2999999999999998E-4</v>
      </c>
      <c r="R258" s="171">
        <f t="shared" si="67"/>
        <v>2.12E-2</v>
      </c>
      <c r="S258" s="171">
        <v>0</v>
      </c>
      <c r="T258" s="172">
        <f t="shared" si="6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200</v>
      </c>
      <c r="AT258" s="173" t="s">
        <v>175</v>
      </c>
      <c r="AU258" s="173" t="s">
        <v>150</v>
      </c>
      <c r="AY258" s="14" t="s">
        <v>172</v>
      </c>
      <c r="BE258" s="174">
        <f t="shared" si="69"/>
        <v>0</v>
      </c>
      <c r="BF258" s="174">
        <f t="shared" si="70"/>
        <v>0</v>
      </c>
      <c r="BG258" s="174">
        <f t="shared" si="71"/>
        <v>0</v>
      </c>
      <c r="BH258" s="174">
        <f t="shared" si="72"/>
        <v>0</v>
      </c>
      <c r="BI258" s="174">
        <f t="shared" si="73"/>
        <v>0</v>
      </c>
      <c r="BJ258" s="14" t="s">
        <v>150</v>
      </c>
      <c r="BK258" s="175">
        <f t="shared" si="74"/>
        <v>0</v>
      </c>
      <c r="BL258" s="14" t="s">
        <v>200</v>
      </c>
      <c r="BM258" s="173" t="s">
        <v>1646</v>
      </c>
    </row>
    <row r="259" spans="1:65" s="2" customFormat="1" ht="24.2" customHeight="1">
      <c r="A259" s="29"/>
      <c r="B259" s="127"/>
      <c r="C259" s="162" t="s">
        <v>717</v>
      </c>
      <c r="D259" s="162" t="s">
        <v>175</v>
      </c>
      <c r="E259" s="163" t="s">
        <v>1647</v>
      </c>
      <c r="F259" s="164" t="s">
        <v>1648</v>
      </c>
      <c r="G259" s="165" t="s">
        <v>239</v>
      </c>
      <c r="H259" s="166">
        <v>189</v>
      </c>
      <c r="I259" s="167"/>
      <c r="J259" s="166">
        <f t="shared" si="6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66"/>
        <v>0</v>
      </c>
      <c r="Q259" s="171">
        <v>7.6999999999999996E-4</v>
      </c>
      <c r="R259" s="171">
        <f t="shared" si="67"/>
        <v>0.14552999999999999</v>
      </c>
      <c r="S259" s="171">
        <v>0</v>
      </c>
      <c r="T259" s="172">
        <f t="shared" si="6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200</v>
      </c>
      <c r="AT259" s="173" t="s">
        <v>175</v>
      </c>
      <c r="AU259" s="173" t="s">
        <v>150</v>
      </c>
      <c r="AY259" s="14" t="s">
        <v>172</v>
      </c>
      <c r="BE259" s="174">
        <f t="shared" si="69"/>
        <v>0</v>
      </c>
      <c r="BF259" s="174">
        <f t="shared" si="70"/>
        <v>0</v>
      </c>
      <c r="BG259" s="174">
        <f t="shared" si="71"/>
        <v>0</v>
      </c>
      <c r="BH259" s="174">
        <f t="shared" si="72"/>
        <v>0</v>
      </c>
      <c r="BI259" s="174">
        <f t="shared" si="73"/>
        <v>0</v>
      </c>
      <c r="BJ259" s="14" t="s">
        <v>150</v>
      </c>
      <c r="BK259" s="175">
        <f t="shared" si="74"/>
        <v>0</v>
      </c>
      <c r="BL259" s="14" t="s">
        <v>200</v>
      </c>
      <c r="BM259" s="173" t="s">
        <v>1649</v>
      </c>
    </row>
    <row r="260" spans="1:65" s="2" customFormat="1" ht="24.2" customHeight="1">
      <c r="A260" s="29"/>
      <c r="B260" s="127"/>
      <c r="C260" s="162" t="s">
        <v>373</v>
      </c>
      <c r="D260" s="162" t="s">
        <v>175</v>
      </c>
      <c r="E260" s="163" t="s">
        <v>1650</v>
      </c>
      <c r="F260" s="164" t="s">
        <v>1651</v>
      </c>
      <c r="G260" s="165" t="s">
        <v>239</v>
      </c>
      <c r="H260" s="166">
        <v>14.5</v>
      </c>
      <c r="I260" s="167"/>
      <c r="J260" s="166">
        <f t="shared" si="65"/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si="66"/>
        <v>0</v>
      </c>
      <c r="Q260" s="171">
        <v>9.7999999999999997E-4</v>
      </c>
      <c r="R260" s="171">
        <f t="shared" si="67"/>
        <v>1.421E-2</v>
      </c>
      <c r="S260" s="171">
        <v>0</v>
      </c>
      <c r="T260" s="172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200</v>
      </c>
      <c r="AT260" s="173" t="s">
        <v>175</v>
      </c>
      <c r="AU260" s="173" t="s">
        <v>150</v>
      </c>
      <c r="AY260" s="14" t="s">
        <v>172</v>
      </c>
      <c r="BE260" s="174">
        <f t="shared" si="69"/>
        <v>0</v>
      </c>
      <c r="BF260" s="174">
        <f t="shared" si="70"/>
        <v>0</v>
      </c>
      <c r="BG260" s="174">
        <f t="shared" si="71"/>
        <v>0</v>
      </c>
      <c r="BH260" s="174">
        <f t="shared" si="72"/>
        <v>0</v>
      </c>
      <c r="BI260" s="174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3" t="s">
        <v>1652</v>
      </c>
    </row>
    <row r="261" spans="1:65" s="2" customFormat="1" ht="24.2" customHeight="1">
      <c r="A261" s="29"/>
      <c r="B261" s="127"/>
      <c r="C261" s="162" t="s">
        <v>722</v>
      </c>
      <c r="D261" s="162" t="s">
        <v>175</v>
      </c>
      <c r="E261" s="163" t="s">
        <v>1653</v>
      </c>
      <c r="F261" s="164" t="s">
        <v>1654</v>
      </c>
      <c r="G261" s="165" t="s">
        <v>239</v>
      </c>
      <c r="H261" s="166">
        <v>92.5</v>
      </c>
      <c r="I261" s="167"/>
      <c r="J261" s="166">
        <f t="shared" si="6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66"/>
        <v>0</v>
      </c>
      <c r="Q261" s="171">
        <v>9.7999999999999997E-4</v>
      </c>
      <c r="R261" s="171">
        <f t="shared" si="67"/>
        <v>9.0649999999999994E-2</v>
      </c>
      <c r="S261" s="171">
        <v>0</v>
      </c>
      <c r="T261" s="172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200</v>
      </c>
      <c r="AT261" s="173" t="s">
        <v>175</v>
      </c>
      <c r="AU261" s="173" t="s">
        <v>150</v>
      </c>
      <c r="AY261" s="14" t="s">
        <v>172</v>
      </c>
      <c r="BE261" s="174">
        <f t="shared" si="69"/>
        <v>0</v>
      </c>
      <c r="BF261" s="174">
        <f t="shared" si="70"/>
        <v>0</v>
      </c>
      <c r="BG261" s="174">
        <f t="shared" si="71"/>
        <v>0</v>
      </c>
      <c r="BH261" s="174">
        <f t="shared" si="72"/>
        <v>0</v>
      </c>
      <c r="BI261" s="174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3" t="s">
        <v>1655</v>
      </c>
    </row>
    <row r="262" spans="1:65" s="2" customFormat="1" ht="24.2" customHeight="1">
      <c r="A262" s="29"/>
      <c r="B262" s="127"/>
      <c r="C262" s="162" t="s">
        <v>377</v>
      </c>
      <c r="D262" s="162" t="s">
        <v>175</v>
      </c>
      <c r="E262" s="163" t="s">
        <v>1656</v>
      </c>
      <c r="F262" s="164" t="s">
        <v>1657</v>
      </c>
      <c r="G262" s="165" t="s">
        <v>239</v>
      </c>
      <c r="H262" s="166">
        <v>67</v>
      </c>
      <c r="I262" s="167"/>
      <c r="J262" s="166">
        <f t="shared" si="6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66"/>
        <v>0</v>
      </c>
      <c r="Q262" s="171">
        <v>1.66E-3</v>
      </c>
      <c r="R262" s="171">
        <f t="shared" si="67"/>
        <v>0.11122</v>
      </c>
      <c r="S262" s="171">
        <v>0</v>
      </c>
      <c r="T262" s="172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69"/>
        <v>0</v>
      </c>
      <c r="BF262" s="174">
        <f t="shared" si="70"/>
        <v>0</v>
      </c>
      <c r="BG262" s="174">
        <f t="shared" si="71"/>
        <v>0</v>
      </c>
      <c r="BH262" s="174">
        <f t="shared" si="72"/>
        <v>0</v>
      </c>
      <c r="BI262" s="174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3" t="s">
        <v>1658</v>
      </c>
    </row>
    <row r="263" spans="1:65" s="2" customFormat="1" ht="24.2" customHeight="1">
      <c r="A263" s="29"/>
      <c r="B263" s="127"/>
      <c r="C263" s="162" t="s">
        <v>732</v>
      </c>
      <c r="D263" s="162" t="s">
        <v>175</v>
      </c>
      <c r="E263" s="163" t="s">
        <v>1659</v>
      </c>
      <c r="F263" s="164" t="s">
        <v>1660</v>
      </c>
      <c r="G263" s="165" t="s">
        <v>239</v>
      </c>
      <c r="H263" s="166">
        <v>2</v>
      </c>
      <c r="I263" s="167"/>
      <c r="J263" s="166">
        <f t="shared" si="6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66"/>
        <v>0</v>
      </c>
      <c r="Q263" s="171">
        <v>2.1800000000000001E-3</v>
      </c>
      <c r="R263" s="171">
        <f t="shared" si="67"/>
        <v>4.3600000000000002E-3</v>
      </c>
      <c r="S263" s="171">
        <v>0</v>
      </c>
      <c r="T263" s="172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200</v>
      </c>
      <c r="AT263" s="173" t="s">
        <v>175</v>
      </c>
      <c r="AU263" s="173" t="s">
        <v>150</v>
      </c>
      <c r="AY263" s="14" t="s">
        <v>172</v>
      </c>
      <c r="BE263" s="174">
        <f t="shared" si="69"/>
        <v>0</v>
      </c>
      <c r="BF263" s="174">
        <f t="shared" si="70"/>
        <v>0</v>
      </c>
      <c r="BG263" s="174">
        <f t="shared" si="71"/>
        <v>0</v>
      </c>
      <c r="BH263" s="174">
        <f t="shared" si="72"/>
        <v>0</v>
      </c>
      <c r="BI263" s="174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3" t="s">
        <v>1661</v>
      </c>
    </row>
    <row r="264" spans="1:65" s="2" customFormat="1" ht="24.2" customHeight="1">
      <c r="A264" s="29"/>
      <c r="B264" s="127"/>
      <c r="C264" s="162" t="s">
        <v>381</v>
      </c>
      <c r="D264" s="162" t="s">
        <v>175</v>
      </c>
      <c r="E264" s="163" t="s">
        <v>1662</v>
      </c>
      <c r="F264" s="164" t="s">
        <v>1663</v>
      </c>
      <c r="G264" s="165" t="s">
        <v>239</v>
      </c>
      <c r="H264" s="166">
        <v>192</v>
      </c>
      <c r="I264" s="167"/>
      <c r="J264" s="166">
        <f t="shared" si="6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66"/>
        <v>0</v>
      </c>
      <c r="Q264" s="171">
        <v>2.1800000000000001E-3</v>
      </c>
      <c r="R264" s="171">
        <f t="shared" si="67"/>
        <v>0.41856000000000004</v>
      </c>
      <c r="S264" s="171">
        <v>0</v>
      </c>
      <c r="T264" s="172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69"/>
        <v>0</v>
      </c>
      <c r="BF264" s="174">
        <f t="shared" si="70"/>
        <v>0</v>
      </c>
      <c r="BG264" s="174">
        <f t="shared" si="71"/>
        <v>0</v>
      </c>
      <c r="BH264" s="174">
        <f t="shared" si="72"/>
        <v>0</v>
      </c>
      <c r="BI264" s="174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3" t="s">
        <v>1664</v>
      </c>
    </row>
    <row r="265" spans="1:65" s="2" customFormat="1" ht="24.2" customHeight="1">
      <c r="A265" s="29"/>
      <c r="B265" s="127"/>
      <c r="C265" s="162" t="s">
        <v>739</v>
      </c>
      <c r="D265" s="162" t="s">
        <v>175</v>
      </c>
      <c r="E265" s="163" t="s">
        <v>1665</v>
      </c>
      <c r="F265" s="164" t="s">
        <v>1666</v>
      </c>
      <c r="G265" s="165" t="s">
        <v>239</v>
      </c>
      <c r="H265" s="166">
        <v>41</v>
      </c>
      <c r="I265" s="167"/>
      <c r="J265" s="166">
        <f t="shared" si="6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66"/>
        <v>0</v>
      </c>
      <c r="Q265" s="171">
        <v>1.1999999999999999E-3</v>
      </c>
      <c r="R265" s="171">
        <f t="shared" si="67"/>
        <v>4.9199999999999994E-2</v>
      </c>
      <c r="S265" s="171">
        <v>0</v>
      </c>
      <c r="T265" s="172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200</v>
      </c>
      <c r="AT265" s="173" t="s">
        <v>175</v>
      </c>
      <c r="AU265" s="173" t="s">
        <v>150</v>
      </c>
      <c r="AY265" s="14" t="s">
        <v>172</v>
      </c>
      <c r="BE265" s="174">
        <f t="shared" si="69"/>
        <v>0</v>
      </c>
      <c r="BF265" s="174">
        <f t="shared" si="70"/>
        <v>0</v>
      </c>
      <c r="BG265" s="174">
        <f t="shared" si="71"/>
        <v>0</v>
      </c>
      <c r="BH265" s="174">
        <f t="shared" si="72"/>
        <v>0</v>
      </c>
      <c r="BI265" s="174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3" t="s">
        <v>1667</v>
      </c>
    </row>
    <row r="266" spans="1:65" s="2" customFormat="1" ht="24.2" customHeight="1">
      <c r="A266" s="29"/>
      <c r="B266" s="127"/>
      <c r="C266" s="162" t="s">
        <v>387</v>
      </c>
      <c r="D266" s="162" t="s">
        <v>175</v>
      </c>
      <c r="E266" s="163" t="s">
        <v>1668</v>
      </c>
      <c r="F266" s="164" t="s">
        <v>1669</v>
      </c>
      <c r="G266" s="165" t="s">
        <v>239</v>
      </c>
      <c r="H266" s="166">
        <v>59</v>
      </c>
      <c r="I266" s="167"/>
      <c r="J266" s="166">
        <f t="shared" si="6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66"/>
        <v>0</v>
      </c>
      <c r="Q266" s="171">
        <v>2.4199999999999998E-3</v>
      </c>
      <c r="R266" s="171">
        <f t="shared" si="67"/>
        <v>0.14277999999999999</v>
      </c>
      <c r="S266" s="171">
        <v>0</v>
      </c>
      <c r="T266" s="172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69"/>
        <v>0</v>
      </c>
      <c r="BF266" s="174">
        <f t="shared" si="70"/>
        <v>0</v>
      </c>
      <c r="BG266" s="174">
        <f t="shared" si="71"/>
        <v>0</v>
      </c>
      <c r="BH266" s="174">
        <f t="shared" si="72"/>
        <v>0</v>
      </c>
      <c r="BI266" s="174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3" t="s">
        <v>1670</v>
      </c>
    </row>
    <row r="267" spans="1:65" s="2" customFormat="1" ht="24.2" customHeight="1">
      <c r="A267" s="29"/>
      <c r="B267" s="127"/>
      <c r="C267" s="162" t="s">
        <v>746</v>
      </c>
      <c r="D267" s="162" t="s">
        <v>175</v>
      </c>
      <c r="E267" s="163" t="s">
        <v>1671</v>
      </c>
      <c r="F267" s="164" t="s">
        <v>1672</v>
      </c>
      <c r="G267" s="165" t="s">
        <v>239</v>
      </c>
      <c r="H267" s="166">
        <v>76</v>
      </c>
      <c r="I267" s="167"/>
      <c r="J267" s="166">
        <f t="shared" si="6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66"/>
        <v>0</v>
      </c>
      <c r="Q267" s="171">
        <v>2.4199999999999998E-3</v>
      </c>
      <c r="R267" s="171">
        <f t="shared" si="67"/>
        <v>0.18392</v>
      </c>
      <c r="S267" s="171">
        <v>0</v>
      </c>
      <c r="T267" s="172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200</v>
      </c>
      <c r="AT267" s="173" t="s">
        <v>175</v>
      </c>
      <c r="AU267" s="173" t="s">
        <v>150</v>
      </c>
      <c r="AY267" s="14" t="s">
        <v>172</v>
      </c>
      <c r="BE267" s="174">
        <f t="shared" si="69"/>
        <v>0</v>
      </c>
      <c r="BF267" s="174">
        <f t="shared" si="70"/>
        <v>0</v>
      </c>
      <c r="BG267" s="174">
        <f t="shared" si="71"/>
        <v>0</v>
      </c>
      <c r="BH267" s="174">
        <f t="shared" si="72"/>
        <v>0</v>
      </c>
      <c r="BI267" s="174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3" t="s">
        <v>1673</v>
      </c>
    </row>
    <row r="268" spans="1:65" s="2" customFormat="1" ht="16.5" customHeight="1">
      <c r="A268" s="29"/>
      <c r="B268" s="127"/>
      <c r="C268" s="181" t="s">
        <v>392</v>
      </c>
      <c r="D268" s="181" t="s">
        <v>406</v>
      </c>
      <c r="E268" s="182" t="s">
        <v>1674</v>
      </c>
      <c r="F268" s="183" t="s">
        <v>1675</v>
      </c>
      <c r="G268" s="184" t="s">
        <v>1375</v>
      </c>
      <c r="H268" s="185">
        <v>2</v>
      </c>
      <c r="I268" s="186"/>
      <c r="J268" s="185">
        <f t="shared" si="6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66"/>
        <v>0</v>
      </c>
      <c r="Q268" s="171">
        <v>5.2300000000000003E-3</v>
      </c>
      <c r="R268" s="171">
        <f t="shared" si="67"/>
        <v>1.0460000000000001E-2</v>
      </c>
      <c r="S268" s="171">
        <v>0</v>
      </c>
      <c r="T268" s="172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225</v>
      </c>
      <c r="AT268" s="173" t="s">
        <v>406</v>
      </c>
      <c r="AU268" s="173" t="s">
        <v>150</v>
      </c>
      <c r="AY268" s="14" t="s">
        <v>172</v>
      </c>
      <c r="BE268" s="174">
        <f t="shared" si="69"/>
        <v>0</v>
      </c>
      <c r="BF268" s="174">
        <f t="shared" si="70"/>
        <v>0</v>
      </c>
      <c r="BG268" s="174">
        <f t="shared" si="71"/>
        <v>0</v>
      </c>
      <c r="BH268" s="174">
        <f t="shared" si="72"/>
        <v>0</v>
      </c>
      <c r="BI268" s="174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3" t="s">
        <v>1676</v>
      </c>
    </row>
    <row r="269" spans="1:65" s="2" customFormat="1" ht="21.75" customHeight="1">
      <c r="A269" s="29"/>
      <c r="B269" s="127"/>
      <c r="C269" s="162" t="s">
        <v>753</v>
      </c>
      <c r="D269" s="162" t="s">
        <v>175</v>
      </c>
      <c r="E269" s="163" t="s">
        <v>1677</v>
      </c>
      <c r="F269" s="164" t="s">
        <v>1678</v>
      </c>
      <c r="G269" s="165" t="s">
        <v>239</v>
      </c>
      <c r="H269" s="166">
        <v>353</v>
      </c>
      <c r="I269" s="167"/>
      <c r="J269" s="166">
        <f t="shared" si="65"/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si="66"/>
        <v>0</v>
      </c>
      <c r="Q269" s="171">
        <v>0</v>
      </c>
      <c r="R269" s="171">
        <f t="shared" si="67"/>
        <v>0</v>
      </c>
      <c r="S269" s="171">
        <v>2E-3</v>
      </c>
      <c r="T269" s="172">
        <f t="shared" si="68"/>
        <v>0.70599999999999996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200</v>
      </c>
      <c r="AT269" s="173" t="s">
        <v>175</v>
      </c>
      <c r="AU269" s="173" t="s">
        <v>150</v>
      </c>
      <c r="AY269" s="14" t="s">
        <v>172</v>
      </c>
      <c r="BE269" s="174">
        <f t="shared" si="69"/>
        <v>0</v>
      </c>
      <c r="BF269" s="174">
        <f t="shared" si="70"/>
        <v>0</v>
      </c>
      <c r="BG269" s="174">
        <f t="shared" si="71"/>
        <v>0</v>
      </c>
      <c r="BH269" s="174">
        <f t="shared" si="72"/>
        <v>0</v>
      </c>
      <c r="BI269" s="174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3" t="s">
        <v>1679</v>
      </c>
    </row>
    <row r="270" spans="1:65" s="2" customFormat="1" ht="21.75" customHeight="1">
      <c r="A270" s="29"/>
      <c r="B270" s="127"/>
      <c r="C270" s="162" t="s">
        <v>396</v>
      </c>
      <c r="D270" s="162" t="s">
        <v>175</v>
      </c>
      <c r="E270" s="163" t="s">
        <v>1680</v>
      </c>
      <c r="F270" s="164" t="s">
        <v>1681</v>
      </c>
      <c r="G270" s="165" t="s">
        <v>239</v>
      </c>
      <c r="H270" s="166">
        <v>51</v>
      </c>
      <c r="I270" s="167"/>
      <c r="J270" s="166">
        <f t="shared" si="6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66"/>
        <v>0</v>
      </c>
      <c r="Q270" s="171">
        <v>0</v>
      </c>
      <c r="R270" s="171">
        <f t="shared" si="67"/>
        <v>0</v>
      </c>
      <c r="S270" s="171">
        <v>4.0000000000000001E-3</v>
      </c>
      <c r="T270" s="172">
        <f t="shared" si="68"/>
        <v>0.20400000000000001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69"/>
        <v>0</v>
      </c>
      <c r="BF270" s="174">
        <f t="shared" si="70"/>
        <v>0</v>
      </c>
      <c r="BG270" s="174">
        <f t="shared" si="71"/>
        <v>0</v>
      </c>
      <c r="BH270" s="174">
        <f t="shared" si="72"/>
        <v>0</v>
      </c>
      <c r="BI270" s="174">
        <f t="shared" si="73"/>
        <v>0</v>
      </c>
      <c r="BJ270" s="14" t="s">
        <v>150</v>
      </c>
      <c r="BK270" s="175">
        <f t="shared" si="74"/>
        <v>0</v>
      </c>
      <c r="BL270" s="14" t="s">
        <v>200</v>
      </c>
      <c r="BM270" s="173" t="s">
        <v>1682</v>
      </c>
    </row>
    <row r="271" spans="1:65" s="2" customFormat="1" ht="21.75" customHeight="1">
      <c r="A271" s="29"/>
      <c r="B271" s="127"/>
      <c r="C271" s="162" t="s">
        <v>760</v>
      </c>
      <c r="D271" s="162" t="s">
        <v>175</v>
      </c>
      <c r="E271" s="163" t="s">
        <v>1683</v>
      </c>
      <c r="F271" s="164" t="s">
        <v>1684</v>
      </c>
      <c r="G271" s="165" t="s">
        <v>239</v>
      </c>
      <c r="H271" s="166">
        <v>30</v>
      </c>
      <c r="I271" s="167"/>
      <c r="J271" s="166">
        <f t="shared" si="6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66"/>
        <v>0</v>
      </c>
      <c r="Q271" s="171">
        <v>0</v>
      </c>
      <c r="R271" s="171">
        <f t="shared" si="67"/>
        <v>0</v>
      </c>
      <c r="S271" s="171">
        <v>6.0000000000000001E-3</v>
      </c>
      <c r="T271" s="172">
        <f t="shared" si="68"/>
        <v>0.18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200</v>
      </c>
      <c r="AT271" s="173" t="s">
        <v>175</v>
      </c>
      <c r="AU271" s="173" t="s">
        <v>150</v>
      </c>
      <c r="AY271" s="14" t="s">
        <v>172</v>
      </c>
      <c r="BE271" s="174">
        <f t="shared" si="69"/>
        <v>0</v>
      </c>
      <c r="BF271" s="174">
        <f t="shared" si="70"/>
        <v>0</v>
      </c>
      <c r="BG271" s="174">
        <f t="shared" si="71"/>
        <v>0</v>
      </c>
      <c r="BH271" s="174">
        <f t="shared" si="72"/>
        <v>0</v>
      </c>
      <c r="BI271" s="174">
        <f t="shared" si="73"/>
        <v>0</v>
      </c>
      <c r="BJ271" s="14" t="s">
        <v>150</v>
      </c>
      <c r="BK271" s="175">
        <f t="shared" si="74"/>
        <v>0</v>
      </c>
      <c r="BL271" s="14" t="s">
        <v>200</v>
      </c>
      <c r="BM271" s="173" t="s">
        <v>1685</v>
      </c>
    </row>
    <row r="272" spans="1:65" s="2" customFormat="1" ht="21.75" customHeight="1">
      <c r="A272" s="29"/>
      <c r="B272" s="127"/>
      <c r="C272" s="162" t="s">
        <v>401</v>
      </c>
      <c r="D272" s="162" t="s">
        <v>175</v>
      </c>
      <c r="E272" s="163" t="s">
        <v>1686</v>
      </c>
      <c r="F272" s="164" t="s">
        <v>1687</v>
      </c>
      <c r="G272" s="165" t="s">
        <v>239</v>
      </c>
      <c r="H272" s="166">
        <v>135</v>
      </c>
      <c r="I272" s="167"/>
      <c r="J272" s="166">
        <f t="shared" si="6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66"/>
        <v>0</v>
      </c>
      <c r="Q272" s="171">
        <v>0</v>
      </c>
      <c r="R272" s="171">
        <f t="shared" si="67"/>
        <v>0</v>
      </c>
      <c r="S272" s="171">
        <v>1.0999999999999999E-2</v>
      </c>
      <c r="T272" s="172">
        <f t="shared" si="68"/>
        <v>1.4849999999999999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si="69"/>
        <v>0</v>
      </c>
      <c r="BF272" s="174">
        <f t="shared" si="70"/>
        <v>0</v>
      </c>
      <c r="BG272" s="174">
        <f t="shared" si="71"/>
        <v>0</v>
      </c>
      <c r="BH272" s="174">
        <f t="shared" si="72"/>
        <v>0</v>
      </c>
      <c r="BI272" s="174">
        <f t="shared" si="73"/>
        <v>0</v>
      </c>
      <c r="BJ272" s="14" t="s">
        <v>150</v>
      </c>
      <c r="BK272" s="175">
        <f t="shared" si="74"/>
        <v>0</v>
      </c>
      <c r="BL272" s="14" t="s">
        <v>200</v>
      </c>
      <c r="BM272" s="173" t="s">
        <v>1688</v>
      </c>
    </row>
    <row r="273" spans="1:65" s="2" customFormat="1" ht="24.2" customHeight="1">
      <c r="A273" s="29"/>
      <c r="B273" s="127"/>
      <c r="C273" s="162" t="s">
        <v>769</v>
      </c>
      <c r="D273" s="162" t="s">
        <v>175</v>
      </c>
      <c r="E273" s="163" t="s">
        <v>1689</v>
      </c>
      <c r="F273" s="164" t="s">
        <v>1690</v>
      </c>
      <c r="G273" s="165" t="s">
        <v>239</v>
      </c>
      <c r="H273" s="166">
        <v>245</v>
      </c>
      <c r="I273" s="167"/>
      <c r="J273" s="166">
        <f t="shared" si="65"/>
        <v>0</v>
      </c>
      <c r="K273" s="168"/>
      <c r="L273" s="30"/>
      <c r="M273" s="169" t="s">
        <v>1</v>
      </c>
      <c r="N273" s="170" t="s">
        <v>38</v>
      </c>
      <c r="O273" s="58"/>
      <c r="P273" s="171">
        <f t="shared" si="66"/>
        <v>0</v>
      </c>
      <c r="Q273" s="171">
        <v>1.1199999999999999E-3</v>
      </c>
      <c r="R273" s="171">
        <f t="shared" si="67"/>
        <v>0.27439999999999998</v>
      </c>
      <c r="S273" s="171">
        <v>0</v>
      </c>
      <c r="T273" s="172">
        <f t="shared" si="6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200</v>
      </c>
      <c r="AT273" s="173" t="s">
        <v>175</v>
      </c>
      <c r="AU273" s="173" t="s">
        <v>150</v>
      </c>
      <c r="AY273" s="14" t="s">
        <v>172</v>
      </c>
      <c r="BE273" s="174">
        <f t="shared" si="69"/>
        <v>0</v>
      </c>
      <c r="BF273" s="174">
        <f t="shared" si="70"/>
        <v>0</v>
      </c>
      <c r="BG273" s="174">
        <f t="shared" si="71"/>
        <v>0</v>
      </c>
      <c r="BH273" s="174">
        <f t="shared" si="72"/>
        <v>0</v>
      </c>
      <c r="BI273" s="174">
        <f t="shared" si="73"/>
        <v>0</v>
      </c>
      <c r="BJ273" s="14" t="s">
        <v>150</v>
      </c>
      <c r="BK273" s="175">
        <f t="shared" si="74"/>
        <v>0</v>
      </c>
      <c r="BL273" s="14" t="s">
        <v>200</v>
      </c>
      <c r="BM273" s="173" t="s">
        <v>1691</v>
      </c>
    </row>
    <row r="274" spans="1:65" s="2" customFormat="1" ht="24.2" customHeight="1">
      <c r="A274" s="29"/>
      <c r="B274" s="127"/>
      <c r="C274" s="162" t="s">
        <v>777</v>
      </c>
      <c r="D274" s="162" t="s">
        <v>175</v>
      </c>
      <c r="E274" s="163" t="s">
        <v>1692</v>
      </c>
      <c r="F274" s="164" t="s">
        <v>1693</v>
      </c>
      <c r="G274" s="165" t="s">
        <v>239</v>
      </c>
      <c r="H274" s="166">
        <v>147</v>
      </c>
      <c r="I274" s="167"/>
      <c r="J274" s="166">
        <f t="shared" si="6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66"/>
        <v>0</v>
      </c>
      <c r="Q274" s="171">
        <v>1.4300000000000001E-3</v>
      </c>
      <c r="R274" s="171">
        <f t="shared" si="67"/>
        <v>0.21021000000000001</v>
      </c>
      <c r="S274" s="171">
        <v>0</v>
      </c>
      <c r="T274" s="172">
        <f t="shared" si="6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69"/>
        <v>0</v>
      </c>
      <c r="BF274" s="174">
        <f t="shared" si="70"/>
        <v>0</v>
      </c>
      <c r="BG274" s="174">
        <f t="shared" si="71"/>
        <v>0</v>
      </c>
      <c r="BH274" s="174">
        <f t="shared" si="72"/>
        <v>0</v>
      </c>
      <c r="BI274" s="174">
        <f t="shared" si="73"/>
        <v>0</v>
      </c>
      <c r="BJ274" s="14" t="s">
        <v>150</v>
      </c>
      <c r="BK274" s="175">
        <f t="shared" si="74"/>
        <v>0</v>
      </c>
      <c r="BL274" s="14" t="s">
        <v>200</v>
      </c>
      <c r="BM274" s="173" t="s">
        <v>1694</v>
      </c>
    </row>
    <row r="275" spans="1:65" s="2" customFormat="1" ht="24.2" customHeight="1">
      <c r="A275" s="29"/>
      <c r="B275" s="127"/>
      <c r="C275" s="162" t="s">
        <v>412</v>
      </c>
      <c r="D275" s="162" t="s">
        <v>175</v>
      </c>
      <c r="E275" s="163" t="s">
        <v>1695</v>
      </c>
      <c r="F275" s="164" t="s">
        <v>1696</v>
      </c>
      <c r="G275" s="165" t="s">
        <v>239</v>
      </c>
      <c r="H275" s="166">
        <v>22</v>
      </c>
      <c r="I275" s="167"/>
      <c r="J275" s="166">
        <f t="shared" si="65"/>
        <v>0</v>
      </c>
      <c r="K275" s="168"/>
      <c r="L275" s="30"/>
      <c r="M275" s="169" t="s">
        <v>1</v>
      </c>
      <c r="N275" s="170" t="s">
        <v>38</v>
      </c>
      <c r="O275" s="58"/>
      <c r="P275" s="171">
        <f t="shared" si="66"/>
        <v>0</v>
      </c>
      <c r="Q275" s="171">
        <v>1.9400000000000001E-3</v>
      </c>
      <c r="R275" s="171">
        <f t="shared" si="67"/>
        <v>4.2680000000000003E-2</v>
      </c>
      <c r="S275" s="171">
        <v>0</v>
      </c>
      <c r="T275" s="172">
        <f t="shared" si="6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200</v>
      </c>
      <c r="AT275" s="173" t="s">
        <v>175</v>
      </c>
      <c r="AU275" s="173" t="s">
        <v>150</v>
      </c>
      <c r="AY275" s="14" t="s">
        <v>172</v>
      </c>
      <c r="BE275" s="174">
        <f t="shared" si="69"/>
        <v>0</v>
      </c>
      <c r="BF275" s="174">
        <f t="shared" si="70"/>
        <v>0</v>
      </c>
      <c r="BG275" s="174">
        <f t="shared" si="71"/>
        <v>0</v>
      </c>
      <c r="BH275" s="174">
        <f t="shared" si="72"/>
        <v>0</v>
      </c>
      <c r="BI275" s="174">
        <f t="shared" si="73"/>
        <v>0</v>
      </c>
      <c r="BJ275" s="14" t="s">
        <v>150</v>
      </c>
      <c r="BK275" s="175">
        <f t="shared" si="74"/>
        <v>0</v>
      </c>
      <c r="BL275" s="14" t="s">
        <v>200</v>
      </c>
      <c r="BM275" s="173" t="s">
        <v>1697</v>
      </c>
    </row>
    <row r="276" spans="1:65" s="2" customFormat="1" ht="24.2" customHeight="1">
      <c r="A276" s="29"/>
      <c r="B276" s="127"/>
      <c r="C276" s="162" t="s">
        <v>784</v>
      </c>
      <c r="D276" s="162" t="s">
        <v>175</v>
      </c>
      <c r="E276" s="163" t="s">
        <v>1698</v>
      </c>
      <c r="F276" s="164" t="s">
        <v>1699</v>
      </c>
      <c r="G276" s="165" t="s">
        <v>239</v>
      </c>
      <c r="H276" s="166">
        <v>5</v>
      </c>
      <c r="I276" s="167"/>
      <c r="J276" s="166">
        <f t="shared" si="6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66"/>
        <v>0</v>
      </c>
      <c r="Q276" s="171">
        <v>2.6199999999999999E-3</v>
      </c>
      <c r="R276" s="171">
        <f t="shared" si="67"/>
        <v>1.3100000000000001E-2</v>
      </c>
      <c r="S276" s="171">
        <v>0</v>
      </c>
      <c r="T276" s="172">
        <f t="shared" si="6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200</v>
      </c>
      <c r="AT276" s="173" t="s">
        <v>175</v>
      </c>
      <c r="AU276" s="173" t="s">
        <v>150</v>
      </c>
      <c r="AY276" s="14" t="s">
        <v>172</v>
      </c>
      <c r="BE276" s="174">
        <f t="shared" si="69"/>
        <v>0</v>
      </c>
      <c r="BF276" s="174">
        <f t="shared" si="70"/>
        <v>0</v>
      </c>
      <c r="BG276" s="174">
        <f t="shared" si="71"/>
        <v>0</v>
      </c>
      <c r="BH276" s="174">
        <f t="shared" si="72"/>
        <v>0</v>
      </c>
      <c r="BI276" s="174">
        <f t="shared" si="73"/>
        <v>0</v>
      </c>
      <c r="BJ276" s="14" t="s">
        <v>150</v>
      </c>
      <c r="BK276" s="175">
        <f t="shared" si="74"/>
        <v>0</v>
      </c>
      <c r="BL276" s="14" t="s">
        <v>200</v>
      </c>
      <c r="BM276" s="173" t="s">
        <v>1700</v>
      </c>
    </row>
    <row r="277" spans="1:65" s="2" customFormat="1" ht="24.2" customHeight="1">
      <c r="A277" s="29"/>
      <c r="B277" s="127"/>
      <c r="C277" s="162" t="s">
        <v>576</v>
      </c>
      <c r="D277" s="162" t="s">
        <v>175</v>
      </c>
      <c r="E277" s="163" t="s">
        <v>1701</v>
      </c>
      <c r="F277" s="164" t="s">
        <v>1702</v>
      </c>
      <c r="G277" s="165" t="s">
        <v>1375</v>
      </c>
      <c r="H277" s="166">
        <v>185</v>
      </c>
      <c r="I277" s="167"/>
      <c r="J277" s="166">
        <f t="shared" si="6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66"/>
        <v>0</v>
      </c>
      <c r="Q277" s="171">
        <v>0</v>
      </c>
      <c r="R277" s="171">
        <f t="shared" si="67"/>
        <v>0</v>
      </c>
      <c r="S277" s="171">
        <v>0</v>
      </c>
      <c r="T277" s="172">
        <f t="shared" si="6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69"/>
        <v>0</v>
      </c>
      <c r="BF277" s="174">
        <f t="shared" si="70"/>
        <v>0</v>
      </c>
      <c r="BG277" s="174">
        <f t="shared" si="71"/>
        <v>0</v>
      </c>
      <c r="BH277" s="174">
        <f t="shared" si="72"/>
        <v>0</v>
      </c>
      <c r="BI277" s="174">
        <f t="shared" si="73"/>
        <v>0</v>
      </c>
      <c r="BJ277" s="14" t="s">
        <v>150</v>
      </c>
      <c r="BK277" s="175">
        <f t="shared" si="74"/>
        <v>0</v>
      </c>
      <c r="BL277" s="14" t="s">
        <v>200</v>
      </c>
      <c r="BM277" s="173" t="s">
        <v>1703</v>
      </c>
    </row>
    <row r="278" spans="1:65" s="2" customFormat="1" ht="24.2" customHeight="1">
      <c r="A278" s="29"/>
      <c r="B278" s="127"/>
      <c r="C278" s="162" t="s">
        <v>791</v>
      </c>
      <c r="D278" s="162" t="s">
        <v>175</v>
      </c>
      <c r="E278" s="163" t="s">
        <v>1704</v>
      </c>
      <c r="F278" s="164" t="s">
        <v>1705</v>
      </c>
      <c r="G278" s="165" t="s">
        <v>1375</v>
      </c>
      <c r="H278" s="166">
        <v>7</v>
      </c>
      <c r="I278" s="167"/>
      <c r="J278" s="166">
        <f t="shared" si="65"/>
        <v>0</v>
      </c>
      <c r="K278" s="168"/>
      <c r="L278" s="30"/>
      <c r="M278" s="169" t="s">
        <v>1</v>
      </c>
      <c r="N278" s="170" t="s">
        <v>38</v>
      </c>
      <c r="O278" s="58"/>
      <c r="P278" s="171">
        <f t="shared" si="66"/>
        <v>0</v>
      </c>
      <c r="Q278" s="171">
        <v>0</v>
      </c>
      <c r="R278" s="171">
        <f t="shared" si="67"/>
        <v>0</v>
      </c>
      <c r="S278" s="171">
        <v>0</v>
      </c>
      <c r="T278" s="172">
        <f t="shared" si="6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200</v>
      </c>
      <c r="AT278" s="173" t="s">
        <v>175</v>
      </c>
      <c r="AU278" s="173" t="s">
        <v>150</v>
      </c>
      <c r="AY278" s="14" t="s">
        <v>172</v>
      </c>
      <c r="BE278" s="174">
        <f t="shared" si="69"/>
        <v>0</v>
      </c>
      <c r="BF278" s="174">
        <f t="shared" si="70"/>
        <v>0</v>
      </c>
      <c r="BG278" s="174">
        <f t="shared" si="71"/>
        <v>0</v>
      </c>
      <c r="BH278" s="174">
        <f t="shared" si="72"/>
        <v>0</v>
      </c>
      <c r="BI278" s="174">
        <f t="shared" si="73"/>
        <v>0</v>
      </c>
      <c r="BJ278" s="14" t="s">
        <v>150</v>
      </c>
      <c r="BK278" s="175">
        <f t="shared" si="74"/>
        <v>0</v>
      </c>
      <c r="BL278" s="14" t="s">
        <v>200</v>
      </c>
      <c r="BM278" s="173" t="s">
        <v>1706</v>
      </c>
    </row>
    <row r="279" spans="1:65" s="2" customFormat="1" ht="16.5" customHeight="1">
      <c r="A279" s="29"/>
      <c r="B279" s="127"/>
      <c r="C279" s="162" t="s">
        <v>586</v>
      </c>
      <c r="D279" s="162" t="s">
        <v>175</v>
      </c>
      <c r="E279" s="163" t="s">
        <v>1707</v>
      </c>
      <c r="F279" s="164" t="s">
        <v>1708</v>
      </c>
      <c r="G279" s="165" t="s">
        <v>1375</v>
      </c>
      <c r="H279" s="166">
        <v>185</v>
      </c>
      <c r="I279" s="167"/>
      <c r="J279" s="166">
        <f t="shared" si="65"/>
        <v>0</v>
      </c>
      <c r="K279" s="168"/>
      <c r="L279" s="30"/>
      <c r="M279" s="169" t="s">
        <v>1</v>
      </c>
      <c r="N279" s="170" t="s">
        <v>38</v>
      </c>
      <c r="O279" s="58"/>
      <c r="P279" s="171">
        <f t="shared" si="66"/>
        <v>0</v>
      </c>
      <c r="Q279" s="171">
        <v>7.2999999999999996E-4</v>
      </c>
      <c r="R279" s="171">
        <f t="shared" si="67"/>
        <v>0.13505</v>
      </c>
      <c r="S279" s="171">
        <v>0</v>
      </c>
      <c r="T279" s="172">
        <f t="shared" si="6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200</v>
      </c>
      <c r="AT279" s="173" t="s">
        <v>175</v>
      </c>
      <c r="AU279" s="173" t="s">
        <v>150</v>
      </c>
      <c r="AY279" s="14" t="s">
        <v>172</v>
      </c>
      <c r="BE279" s="174">
        <f t="shared" si="69"/>
        <v>0</v>
      </c>
      <c r="BF279" s="174">
        <f t="shared" si="70"/>
        <v>0</v>
      </c>
      <c r="BG279" s="174">
        <f t="shared" si="71"/>
        <v>0</v>
      </c>
      <c r="BH279" s="174">
        <f t="shared" si="72"/>
        <v>0</v>
      </c>
      <c r="BI279" s="174">
        <f t="shared" si="73"/>
        <v>0</v>
      </c>
      <c r="BJ279" s="14" t="s">
        <v>150</v>
      </c>
      <c r="BK279" s="175">
        <f t="shared" si="74"/>
        <v>0</v>
      </c>
      <c r="BL279" s="14" t="s">
        <v>200</v>
      </c>
      <c r="BM279" s="173" t="s">
        <v>1709</v>
      </c>
    </row>
    <row r="280" spans="1:65" s="2" customFormat="1" ht="21.75" customHeight="1">
      <c r="A280" s="29"/>
      <c r="B280" s="127"/>
      <c r="C280" s="162" t="s">
        <v>799</v>
      </c>
      <c r="D280" s="162" t="s">
        <v>175</v>
      </c>
      <c r="E280" s="163" t="s">
        <v>1710</v>
      </c>
      <c r="F280" s="164" t="s">
        <v>1711</v>
      </c>
      <c r="G280" s="165" t="s">
        <v>1375</v>
      </c>
      <c r="H280" s="166">
        <v>2</v>
      </c>
      <c r="I280" s="167"/>
      <c r="J280" s="166">
        <f t="shared" si="6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66"/>
        <v>0</v>
      </c>
      <c r="Q280" s="171">
        <v>6.9999999999999994E-5</v>
      </c>
      <c r="R280" s="171">
        <f t="shared" si="67"/>
        <v>1.3999999999999999E-4</v>
      </c>
      <c r="S280" s="171">
        <v>0</v>
      </c>
      <c r="T280" s="172">
        <f t="shared" si="6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200</v>
      </c>
      <c r="AT280" s="173" t="s">
        <v>175</v>
      </c>
      <c r="AU280" s="173" t="s">
        <v>150</v>
      </c>
      <c r="AY280" s="14" t="s">
        <v>172</v>
      </c>
      <c r="BE280" s="174">
        <f t="shared" si="69"/>
        <v>0</v>
      </c>
      <c r="BF280" s="174">
        <f t="shared" si="70"/>
        <v>0</v>
      </c>
      <c r="BG280" s="174">
        <f t="shared" si="71"/>
        <v>0</v>
      </c>
      <c r="BH280" s="174">
        <f t="shared" si="72"/>
        <v>0</v>
      </c>
      <c r="BI280" s="174">
        <f t="shared" si="73"/>
        <v>0</v>
      </c>
      <c r="BJ280" s="14" t="s">
        <v>150</v>
      </c>
      <c r="BK280" s="175">
        <f t="shared" si="74"/>
        <v>0</v>
      </c>
      <c r="BL280" s="14" t="s">
        <v>200</v>
      </c>
      <c r="BM280" s="173" t="s">
        <v>1712</v>
      </c>
    </row>
    <row r="281" spans="1:65" s="2" customFormat="1" ht="16.5" customHeight="1">
      <c r="A281" s="29"/>
      <c r="B281" s="127"/>
      <c r="C281" s="181" t="s">
        <v>590</v>
      </c>
      <c r="D281" s="181" t="s">
        <v>406</v>
      </c>
      <c r="E281" s="182" t="s">
        <v>1713</v>
      </c>
      <c r="F281" s="183" t="s">
        <v>1714</v>
      </c>
      <c r="G281" s="184" t="s">
        <v>1375</v>
      </c>
      <c r="H281" s="185">
        <v>2</v>
      </c>
      <c r="I281" s="186"/>
      <c r="J281" s="185">
        <f t="shared" si="6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66"/>
        <v>0</v>
      </c>
      <c r="Q281" s="171">
        <v>0</v>
      </c>
      <c r="R281" s="171">
        <f t="shared" si="67"/>
        <v>0</v>
      </c>
      <c r="S281" s="171">
        <v>0</v>
      </c>
      <c r="T281" s="172">
        <f t="shared" si="6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225</v>
      </c>
      <c r="AT281" s="173" t="s">
        <v>406</v>
      </c>
      <c r="AU281" s="173" t="s">
        <v>150</v>
      </c>
      <c r="AY281" s="14" t="s">
        <v>172</v>
      </c>
      <c r="BE281" s="174">
        <f t="shared" si="69"/>
        <v>0</v>
      </c>
      <c r="BF281" s="174">
        <f t="shared" si="70"/>
        <v>0</v>
      </c>
      <c r="BG281" s="174">
        <f t="shared" si="71"/>
        <v>0</v>
      </c>
      <c r="BH281" s="174">
        <f t="shared" si="72"/>
        <v>0</v>
      </c>
      <c r="BI281" s="174">
        <f t="shared" si="73"/>
        <v>0</v>
      </c>
      <c r="BJ281" s="14" t="s">
        <v>150</v>
      </c>
      <c r="BK281" s="175">
        <f t="shared" si="74"/>
        <v>0</v>
      </c>
      <c r="BL281" s="14" t="s">
        <v>200</v>
      </c>
      <c r="BM281" s="173" t="s">
        <v>1715</v>
      </c>
    </row>
    <row r="282" spans="1:65" s="2" customFormat="1" ht="16.5" customHeight="1">
      <c r="A282" s="29"/>
      <c r="B282" s="127"/>
      <c r="C282" s="162" t="s">
        <v>806</v>
      </c>
      <c r="D282" s="162" t="s">
        <v>175</v>
      </c>
      <c r="E282" s="163" t="s">
        <v>1716</v>
      </c>
      <c r="F282" s="164" t="s">
        <v>1717</v>
      </c>
      <c r="G282" s="165" t="s">
        <v>1375</v>
      </c>
      <c r="H282" s="166">
        <v>21</v>
      </c>
      <c r="I282" s="167"/>
      <c r="J282" s="166">
        <f t="shared" si="65"/>
        <v>0</v>
      </c>
      <c r="K282" s="168"/>
      <c r="L282" s="30"/>
      <c r="M282" s="169" t="s">
        <v>1</v>
      </c>
      <c r="N282" s="170" t="s">
        <v>38</v>
      </c>
      <c r="O282" s="58"/>
      <c r="P282" s="171">
        <f t="shared" si="66"/>
        <v>0</v>
      </c>
      <c r="Q282" s="171">
        <v>0</v>
      </c>
      <c r="R282" s="171">
        <f t="shared" si="67"/>
        <v>0</v>
      </c>
      <c r="S282" s="171">
        <v>0</v>
      </c>
      <c r="T282" s="172">
        <f t="shared" si="6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200</v>
      </c>
      <c r="AT282" s="173" t="s">
        <v>175</v>
      </c>
      <c r="AU282" s="173" t="s">
        <v>150</v>
      </c>
      <c r="AY282" s="14" t="s">
        <v>172</v>
      </c>
      <c r="BE282" s="174">
        <f t="shared" si="69"/>
        <v>0</v>
      </c>
      <c r="BF282" s="174">
        <f t="shared" si="70"/>
        <v>0</v>
      </c>
      <c r="BG282" s="174">
        <f t="shared" si="71"/>
        <v>0</v>
      </c>
      <c r="BH282" s="174">
        <f t="shared" si="72"/>
        <v>0</v>
      </c>
      <c r="BI282" s="174">
        <f t="shared" si="73"/>
        <v>0</v>
      </c>
      <c r="BJ282" s="14" t="s">
        <v>150</v>
      </c>
      <c r="BK282" s="175">
        <f t="shared" si="74"/>
        <v>0</v>
      </c>
      <c r="BL282" s="14" t="s">
        <v>200</v>
      </c>
      <c r="BM282" s="173" t="s">
        <v>1718</v>
      </c>
    </row>
    <row r="283" spans="1:65" s="2" customFormat="1" ht="16.5" customHeight="1">
      <c r="A283" s="29"/>
      <c r="B283" s="127"/>
      <c r="C283" s="181" t="s">
        <v>593</v>
      </c>
      <c r="D283" s="181" t="s">
        <v>406</v>
      </c>
      <c r="E283" s="182" t="s">
        <v>1719</v>
      </c>
      <c r="F283" s="183" t="s">
        <v>1720</v>
      </c>
      <c r="G283" s="184" t="s">
        <v>1375</v>
      </c>
      <c r="H283" s="185">
        <v>20</v>
      </c>
      <c r="I283" s="186"/>
      <c r="J283" s="185">
        <f t="shared" si="6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66"/>
        <v>0</v>
      </c>
      <c r="Q283" s="171">
        <v>0</v>
      </c>
      <c r="R283" s="171">
        <f t="shared" si="67"/>
        <v>0</v>
      </c>
      <c r="S283" s="171">
        <v>0</v>
      </c>
      <c r="T283" s="172">
        <f t="shared" si="6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225</v>
      </c>
      <c r="AT283" s="173" t="s">
        <v>406</v>
      </c>
      <c r="AU283" s="173" t="s">
        <v>150</v>
      </c>
      <c r="AY283" s="14" t="s">
        <v>172</v>
      </c>
      <c r="BE283" s="174">
        <f t="shared" si="69"/>
        <v>0</v>
      </c>
      <c r="BF283" s="174">
        <f t="shared" si="70"/>
        <v>0</v>
      </c>
      <c r="BG283" s="174">
        <f t="shared" si="71"/>
        <v>0</v>
      </c>
      <c r="BH283" s="174">
        <f t="shared" si="72"/>
        <v>0</v>
      </c>
      <c r="BI283" s="174">
        <f t="shared" si="73"/>
        <v>0</v>
      </c>
      <c r="BJ283" s="14" t="s">
        <v>150</v>
      </c>
      <c r="BK283" s="175">
        <f t="shared" si="74"/>
        <v>0</v>
      </c>
      <c r="BL283" s="14" t="s">
        <v>200</v>
      </c>
      <c r="BM283" s="173" t="s">
        <v>1721</v>
      </c>
    </row>
    <row r="284" spans="1:65" s="2" customFormat="1" ht="16.5" customHeight="1">
      <c r="A284" s="29"/>
      <c r="B284" s="127"/>
      <c r="C284" s="181" t="s">
        <v>813</v>
      </c>
      <c r="D284" s="181" t="s">
        <v>406</v>
      </c>
      <c r="E284" s="182" t="s">
        <v>1722</v>
      </c>
      <c r="F284" s="183" t="s">
        <v>1723</v>
      </c>
      <c r="G284" s="184" t="s">
        <v>1375</v>
      </c>
      <c r="H284" s="185">
        <v>1</v>
      </c>
      <c r="I284" s="186"/>
      <c r="J284" s="185">
        <f t="shared" si="65"/>
        <v>0</v>
      </c>
      <c r="K284" s="187"/>
      <c r="L284" s="188"/>
      <c r="M284" s="189" t="s">
        <v>1</v>
      </c>
      <c r="N284" s="190" t="s">
        <v>38</v>
      </c>
      <c r="O284" s="58"/>
      <c r="P284" s="171">
        <f t="shared" si="66"/>
        <v>0</v>
      </c>
      <c r="Q284" s="171">
        <v>6.3000000000000003E-4</v>
      </c>
      <c r="R284" s="171">
        <f t="shared" si="67"/>
        <v>6.3000000000000003E-4</v>
      </c>
      <c r="S284" s="171">
        <v>0</v>
      </c>
      <c r="T284" s="172">
        <f t="shared" si="6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225</v>
      </c>
      <c r="AT284" s="173" t="s">
        <v>406</v>
      </c>
      <c r="AU284" s="173" t="s">
        <v>150</v>
      </c>
      <c r="AY284" s="14" t="s">
        <v>172</v>
      </c>
      <c r="BE284" s="174">
        <f t="shared" si="69"/>
        <v>0</v>
      </c>
      <c r="BF284" s="174">
        <f t="shared" si="70"/>
        <v>0</v>
      </c>
      <c r="BG284" s="174">
        <f t="shared" si="71"/>
        <v>0</v>
      </c>
      <c r="BH284" s="174">
        <f t="shared" si="72"/>
        <v>0</v>
      </c>
      <c r="BI284" s="174">
        <f t="shared" si="73"/>
        <v>0</v>
      </c>
      <c r="BJ284" s="14" t="s">
        <v>150</v>
      </c>
      <c r="BK284" s="175">
        <f t="shared" si="74"/>
        <v>0</v>
      </c>
      <c r="BL284" s="14" t="s">
        <v>200</v>
      </c>
      <c r="BM284" s="173" t="s">
        <v>1724</v>
      </c>
    </row>
    <row r="285" spans="1:65" s="2" customFormat="1" ht="16.5" customHeight="1">
      <c r="A285" s="29"/>
      <c r="B285" s="127"/>
      <c r="C285" s="162" t="s">
        <v>597</v>
      </c>
      <c r="D285" s="162" t="s">
        <v>175</v>
      </c>
      <c r="E285" s="163" t="s">
        <v>1725</v>
      </c>
      <c r="F285" s="164" t="s">
        <v>1726</v>
      </c>
      <c r="G285" s="165" t="s">
        <v>1375</v>
      </c>
      <c r="H285" s="166">
        <v>12</v>
      </c>
      <c r="I285" s="167"/>
      <c r="J285" s="166">
        <f t="shared" si="65"/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si="66"/>
        <v>0</v>
      </c>
      <c r="Q285" s="171">
        <v>0</v>
      </c>
      <c r="R285" s="171">
        <f t="shared" si="67"/>
        <v>0</v>
      </c>
      <c r="S285" s="171">
        <v>0</v>
      </c>
      <c r="T285" s="172">
        <f t="shared" si="6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200</v>
      </c>
      <c r="AT285" s="173" t="s">
        <v>175</v>
      </c>
      <c r="AU285" s="173" t="s">
        <v>150</v>
      </c>
      <c r="AY285" s="14" t="s">
        <v>172</v>
      </c>
      <c r="BE285" s="174">
        <f t="shared" si="69"/>
        <v>0</v>
      </c>
      <c r="BF285" s="174">
        <f t="shared" si="70"/>
        <v>0</v>
      </c>
      <c r="BG285" s="174">
        <f t="shared" si="71"/>
        <v>0</v>
      </c>
      <c r="BH285" s="174">
        <f t="shared" si="72"/>
        <v>0</v>
      </c>
      <c r="BI285" s="174">
        <f t="shared" si="73"/>
        <v>0</v>
      </c>
      <c r="BJ285" s="14" t="s">
        <v>150</v>
      </c>
      <c r="BK285" s="175">
        <f t="shared" si="74"/>
        <v>0</v>
      </c>
      <c r="BL285" s="14" t="s">
        <v>200</v>
      </c>
      <c r="BM285" s="173" t="s">
        <v>1727</v>
      </c>
    </row>
    <row r="286" spans="1:65" s="2" customFormat="1" ht="16.5" customHeight="1">
      <c r="A286" s="29"/>
      <c r="B286" s="127"/>
      <c r="C286" s="181" t="s">
        <v>820</v>
      </c>
      <c r="D286" s="181" t="s">
        <v>406</v>
      </c>
      <c r="E286" s="182" t="s">
        <v>1728</v>
      </c>
      <c r="F286" s="183" t="s">
        <v>1729</v>
      </c>
      <c r="G286" s="184" t="s">
        <v>1375</v>
      </c>
      <c r="H286" s="185">
        <v>12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225</v>
      </c>
      <c r="AT286" s="173" t="s">
        <v>406</v>
      </c>
      <c r="AU286" s="173" t="s">
        <v>150</v>
      </c>
      <c r="AY286" s="14" t="s">
        <v>172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150</v>
      </c>
      <c r="BK286" s="175">
        <f t="shared" si="74"/>
        <v>0</v>
      </c>
      <c r="BL286" s="14" t="s">
        <v>200</v>
      </c>
      <c r="BM286" s="173" t="s">
        <v>1730</v>
      </c>
    </row>
    <row r="287" spans="1:65" s="2" customFormat="1" ht="16.5" customHeight="1">
      <c r="A287" s="29"/>
      <c r="B287" s="127"/>
      <c r="C287" s="162" t="s">
        <v>600</v>
      </c>
      <c r="D287" s="162" t="s">
        <v>175</v>
      </c>
      <c r="E287" s="163" t="s">
        <v>1731</v>
      </c>
      <c r="F287" s="164" t="s">
        <v>1732</v>
      </c>
      <c r="G287" s="165" t="s">
        <v>1375</v>
      </c>
      <c r="H287" s="166">
        <v>14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150</v>
      </c>
      <c r="BK287" s="175">
        <f t="shared" si="74"/>
        <v>0</v>
      </c>
      <c r="BL287" s="14" t="s">
        <v>200</v>
      </c>
      <c r="BM287" s="173" t="s">
        <v>1733</v>
      </c>
    </row>
    <row r="288" spans="1:65" s="2" customFormat="1" ht="16.5" customHeight="1">
      <c r="A288" s="29"/>
      <c r="B288" s="127"/>
      <c r="C288" s="181" t="s">
        <v>827</v>
      </c>
      <c r="D288" s="181" t="s">
        <v>406</v>
      </c>
      <c r="E288" s="182" t="s">
        <v>1734</v>
      </c>
      <c r="F288" s="183" t="s">
        <v>1735</v>
      </c>
      <c r="G288" s="184" t="s">
        <v>1375</v>
      </c>
      <c r="H288" s="185">
        <v>14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225</v>
      </c>
      <c r="AT288" s="173" t="s">
        <v>406</v>
      </c>
      <c r="AU288" s="173" t="s">
        <v>150</v>
      </c>
      <c r="AY288" s="14" t="s">
        <v>172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150</v>
      </c>
      <c r="BK288" s="175">
        <f t="shared" si="74"/>
        <v>0</v>
      </c>
      <c r="BL288" s="14" t="s">
        <v>200</v>
      </c>
      <c r="BM288" s="173" t="s">
        <v>1736</v>
      </c>
    </row>
    <row r="289" spans="1:65" s="2" customFormat="1" ht="16.5" customHeight="1">
      <c r="A289" s="29"/>
      <c r="B289" s="127"/>
      <c r="C289" s="162" t="s">
        <v>604</v>
      </c>
      <c r="D289" s="162" t="s">
        <v>175</v>
      </c>
      <c r="E289" s="163" t="s">
        <v>1737</v>
      </c>
      <c r="F289" s="164" t="s">
        <v>1738</v>
      </c>
      <c r="G289" s="165" t="s">
        <v>1375</v>
      </c>
      <c r="H289" s="166">
        <v>6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150</v>
      </c>
      <c r="BK289" s="175">
        <f t="shared" si="74"/>
        <v>0</v>
      </c>
      <c r="BL289" s="14" t="s">
        <v>200</v>
      </c>
      <c r="BM289" s="173" t="s">
        <v>1739</v>
      </c>
    </row>
    <row r="290" spans="1:65" s="2" customFormat="1" ht="16.5" customHeight="1">
      <c r="A290" s="29"/>
      <c r="B290" s="127"/>
      <c r="C290" s="181" t="s">
        <v>834</v>
      </c>
      <c r="D290" s="181" t="s">
        <v>406</v>
      </c>
      <c r="E290" s="182" t="s">
        <v>1740</v>
      </c>
      <c r="F290" s="183" t="s">
        <v>1741</v>
      </c>
      <c r="G290" s="184" t="s">
        <v>1375</v>
      </c>
      <c r="H290" s="185">
        <v>6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225</v>
      </c>
      <c r="AT290" s="173" t="s">
        <v>406</v>
      </c>
      <c r="AU290" s="173" t="s">
        <v>150</v>
      </c>
      <c r="AY290" s="14" t="s">
        <v>172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150</v>
      </c>
      <c r="BK290" s="175">
        <f t="shared" si="74"/>
        <v>0</v>
      </c>
      <c r="BL290" s="14" t="s">
        <v>200</v>
      </c>
      <c r="BM290" s="173" t="s">
        <v>1742</v>
      </c>
    </row>
    <row r="291" spans="1:65" s="2" customFormat="1" ht="16.5" customHeight="1">
      <c r="A291" s="29"/>
      <c r="B291" s="127"/>
      <c r="C291" s="162" t="s">
        <v>607</v>
      </c>
      <c r="D291" s="162" t="s">
        <v>175</v>
      </c>
      <c r="E291" s="163" t="s">
        <v>1743</v>
      </c>
      <c r="F291" s="164" t="s">
        <v>1744</v>
      </c>
      <c r="G291" s="165" t="s">
        <v>1375</v>
      </c>
      <c r="H291" s="166">
        <v>4</v>
      </c>
      <c r="I291" s="167"/>
      <c r="J291" s="166">
        <f t="shared" si="6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150</v>
      </c>
      <c r="BK291" s="175">
        <f t="shared" si="74"/>
        <v>0</v>
      </c>
      <c r="BL291" s="14" t="s">
        <v>200</v>
      </c>
      <c r="BM291" s="173" t="s">
        <v>1745</v>
      </c>
    </row>
    <row r="292" spans="1:65" s="2" customFormat="1" ht="16.5" customHeight="1">
      <c r="A292" s="29"/>
      <c r="B292" s="127"/>
      <c r="C292" s="181" t="s">
        <v>842</v>
      </c>
      <c r="D292" s="181" t="s">
        <v>406</v>
      </c>
      <c r="E292" s="182" t="s">
        <v>1746</v>
      </c>
      <c r="F292" s="183" t="s">
        <v>1747</v>
      </c>
      <c r="G292" s="184" t="s">
        <v>1375</v>
      </c>
      <c r="H292" s="185">
        <v>4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225</v>
      </c>
      <c r="AT292" s="173" t="s">
        <v>406</v>
      </c>
      <c r="AU292" s="173" t="s">
        <v>150</v>
      </c>
      <c r="AY292" s="14" t="s">
        <v>172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150</v>
      </c>
      <c r="BK292" s="175">
        <f t="shared" si="74"/>
        <v>0</v>
      </c>
      <c r="BL292" s="14" t="s">
        <v>200</v>
      </c>
      <c r="BM292" s="173" t="s">
        <v>1748</v>
      </c>
    </row>
    <row r="293" spans="1:65" s="2" customFormat="1" ht="16.5" customHeight="1">
      <c r="A293" s="29"/>
      <c r="B293" s="127"/>
      <c r="C293" s="162" t="s">
        <v>611</v>
      </c>
      <c r="D293" s="162" t="s">
        <v>175</v>
      </c>
      <c r="E293" s="163" t="s">
        <v>1749</v>
      </c>
      <c r="F293" s="164" t="s">
        <v>1750</v>
      </c>
      <c r="G293" s="165" t="s">
        <v>1375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150</v>
      </c>
      <c r="BK293" s="175">
        <f t="shared" si="74"/>
        <v>0</v>
      </c>
      <c r="BL293" s="14" t="s">
        <v>200</v>
      </c>
      <c r="BM293" s="173" t="s">
        <v>1751</v>
      </c>
    </row>
    <row r="294" spans="1:65" s="2" customFormat="1" ht="16.5" customHeight="1">
      <c r="A294" s="29"/>
      <c r="B294" s="127"/>
      <c r="C294" s="181" t="s">
        <v>849</v>
      </c>
      <c r="D294" s="181" t="s">
        <v>406</v>
      </c>
      <c r="E294" s="182" t="s">
        <v>1752</v>
      </c>
      <c r="F294" s="183" t="s">
        <v>1753</v>
      </c>
      <c r="G294" s="184" t="s">
        <v>1375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225</v>
      </c>
      <c r="AT294" s="173" t="s">
        <v>406</v>
      </c>
      <c r="AU294" s="173" t="s">
        <v>150</v>
      </c>
      <c r="AY294" s="14" t="s">
        <v>172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150</v>
      </c>
      <c r="BK294" s="175">
        <f t="shared" si="74"/>
        <v>0</v>
      </c>
      <c r="BL294" s="14" t="s">
        <v>200</v>
      </c>
      <c r="BM294" s="173" t="s">
        <v>1754</v>
      </c>
    </row>
    <row r="295" spans="1:65" s="2" customFormat="1" ht="24.2" customHeight="1">
      <c r="A295" s="29"/>
      <c r="B295" s="127"/>
      <c r="C295" s="162" t="s">
        <v>614</v>
      </c>
      <c r="D295" s="162" t="s">
        <v>175</v>
      </c>
      <c r="E295" s="163" t="s">
        <v>1755</v>
      </c>
      <c r="F295" s="164" t="s">
        <v>1756</v>
      </c>
      <c r="G295" s="165" t="s">
        <v>1757</v>
      </c>
      <c r="H295" s="166">
        <v>7</v>
      </c>
      <c r="I295" s="167"/>
      <c r="J295" s="166">
        <f t="shared" si="6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66"/>
        <v>0</v>
      </c>
      <c r="Q295" s="171">
        <v>2.9159999999999998E-2</v>
      </c>
      <c r="R295" s="171">
        <f t="shared" si="67"/>
        <v>0.20412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150</v>
      </c>
      <c r="BK295" s="175">
        <f t="shared" si="74"/>
        <v>0</v>
      </c>
      <c r="BL295" s="14" t="s">
        <v>200</v>
      </c>
      <c r="BM295" s="173" t="s">
        <v>1758</v>
      </c>
    </row>
    <row r="296" spans="1:65" s="2" customFormat="1" ht="16.5" customHeight="1">
      <c r="A296" s="29"/>
      <c r="B296" s="127"/>
      <c r="C296" s="162" t="s">
        <v>856</v>
      </c>
      <c r="D296" s="162" t="s">
        <v>175</v>
      </c>
      <c r="E296" s="163" t="s">
        <v>1759</v>
      </c>
      <c r="F296" s="164" t="s">
        <v>1760</v>
      </c>
      <c r="G296" s="165" t="s">
        <v>1761</v>
      </c>
      <c r="H296" s="166">
        <v>385</v>
      </c>
      <c r="I296" s="167"/>
      <c r="J296" s="166">
        <f t="shared" si="6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150</v>
      </c>
      <c r="BK296" s="175">
        <f t="shared" si="74"/>
        <v>0</v>
      </c>
      <c r="BL296" s="14" t="s">
        <v>200</v>
      </c>
      <c r="BM296" s="173" t="s">
        <v>1762</v>
      </c>
    </row>
    <row r="297" spans="1:65" s="2" customFormat="1" ht="16.5" customHeight="1">
      <c r="A297" s="29"/>
      <c r="B297" s="127"/>
      <c r="C297" s="162" t="s">
        <v>618</v>
      </c>
      <c r="D297" s="162" t="s">
        <v>175</v>
      </c>
      <c r="E297" s="163" t="s">
        <v>1763</v>
      </c>
      <c r="F297" s="164" t="s">
        <v>1626</v>
      </c>
      <c r="G297" s="165" t="s">
        <v>671</v>
      </c>
      <c r="H297" s="166">
        <v>150</v>
      </c>
      <c r="I297" s="167"/>
      <c r="J297" s="166">
        <f t="shared" si="6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66"/>
        <v>0</v>
      </c>
      <c r="Q297" s="171">
        <v>7.9000000000000008E-3</v>
      </c>
      <c r="R297" s="171">
        <f t="shared" si="67"/>
        <v>1.1850000000000001</v>
      </c>
      <c r="S297" s="171">
        <v>0</v>
      </c>
      <c r="T297" s="172">
        <f t="shared" si="6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si="69"/>
        <v>0</v>
      </c>
      <c r="BF297" s="174">
        <f t="shared" si="70"/>
        <v>0</v>
      </c>
      <c r="BG297" s="174">
        <f t="shared" si="71"/>
        <v>0</v>
      </c>
      <c r="BH297" s="174">
        <f t="shared" si="72"/>
        <v>0</v>
      </c>
      <c r="BI297" s="174">
        <f t="shared" si="73"/>
        <v>0</v>
      </c>
      <c r="BJ297" s="14" t="s">
        <v>150</v>
      </c>
      <c r="BK297" s="175">
        <f t="shared" si="74"/>
        <v>0</v>
      </c>
      <c r="BL297" s="14" t="s">
        <v>200</v>
      </c>
      <c r="BM297" s="173" t="s">
        <v>1764</v>
      </c>
    </row>
    <row r="298" spans="1:65" s="2" customFormat="1" ht="16.5" customHeight="1">
      <c r="A298" s="29"/>
      <c r="B298" s="127"/>
      <c r="C298" s="162" t="s">
        <v>863</v>
      </c>
      <c r="D298" s="162" t="s">
        <v>175</v>
      </c>
      <c r="E298" s="163" t="s">
        <v>1765</v>
      </c>
      <c r="F298" s="164" t="s">
        <v>1766</v>
      </c>
      <c r="G298" s="165" t="s">
        <v>671</v>
      </c>
      <c r="H298" s="166">
        <v>150</v>
      </c>
      <c r="I298" s="167"/>
      <c r="J298" s="166">
        <f t="shared" si="6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66"/>
        <v>0</v>
      </c>
      <c r="Q298" s="171">
        <v>7.9000000000000008E-3</v>
      </c>
      <c r="R298" s="171">
        <f t="shared" si="67"/>
        <v>1.1850000000000001</v>
      </c>
      <c r="S298" s="171">
        <v>0</v>
      </c>
      <c r="T298" s="172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si="69"/>
        <v>0</v>
      </c>
      <c r="BF298" s="174">
        <f t="shared" si="70"/>
        <v>0</v>
      </c>
      <c r="BG298" s="174">
        <f t="shared" si="71"/>
        <v>0</v>
      </c>
      <c r="BH298" s="174">
        <f t="shared" si="72"/>
        <v>0</v>
      </c>
      <c r="BI298" s="174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3" t="s">
        <v>1767</v>
      </c>
    </row>
    <row r="299" spans="1:65" s="2" customFormat="1" ht="16.5" customHeight="1">
      <c r="A299" s="29"/>
      <c r="B299" s="127"/>
      <c r="C299" s="162" t="s">
        <v>621</v>
      </c>
      <c r="D299" s="162" t="s">
        <v>175</v>
      </c>
      <c r="E299" s="163" t="s">
        <v>1768</v>
      </c>
      <c r="F299" s="164" t="s">
        <v>1769</v>
      </c>
      <c r="G299" s="165" t="s">
        <v>239</v>
      </c>
      <c r="H299" s="166">
        <v>924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66"/>
        <v>0</v>
      </c>
      <c r="Q299" s="171">
        <v>1.7000000000000001E-4</v>
      </c>
      <c r="R299" s="171">
        <f t="shared" si="67"/>
        <v>0.15708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3" t="s">
        <v>1770</v>
      </c>
    </row>
    <row r="300" spans="1:65" s="2" customFormat="1" ht="16.5" customHeight="1">
      <c r="A300" s="29"/>
      <c r="B300" s="127"/>
      <c r="C300" s="162" t="s">
        <v>870</v>
      </c>
      <c r="D300" s="162" t="s">
        <v>175</v>
      </c>
      <c r="E300" s="163" t="s">
        <v>1771</v>
      </c>
      <c r="F300" s="164" t="s">
        <v>1772</v>
      </c>
      <c r="G300" s="165" t="s">
        <v>239</v>
      </c>
      <c r="H300" s="166">
        <v>292</v>
      </c>
      <c r="I300" s="167"/>
      <c r="J300" s="166">
        <f t="shared" si="65"/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si="66"/>
        <v>0</v>
      </c>
      <c r="Q300" s="171">
        <v>3.4000000000000002E-4</v>
      </c>
      <c r="R300" s="171">
        <f t="shared" si="67"/>
        <v>9.9280000000000007E-2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200</v>
      </c>
      <c r="AT300" s="173" t="s">
        <v>175</v>
      </c>
      <c r="AU300" s="173" t="s">
        <v>150</v>
      </c>
      <c r="AY300" s="14" t="s">
        <v>172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3" t="s">
        <v>1773</v>
      </c>
    </row>
    <row r="301" spans="1:65" s="2" customFormat="1" ht="21.75" customHeight="1">
      <c r="A301" s="29"/>
      <c r="B301" s="127"/>
      <c r="C301" s="162" t="s">
        <v>625</v>
      </c>
      <c r="D301" s="162" t="s">
        <v>175</v>
      </c>
      <c r="E301" s="163" t="s">
        <v>1774</v>
      </c>
      <c r="F301" s="164" t="s">
        <v>1775</v>
      </c>
      <c r="G301" s="165" t="s">
        <v>239</v>
      </c>
      <c r="H301" s="166">
        <v>1216</v>
      </c>
      <c r="I301" s="167"/>
      <c r="J301" s="166">
        <f t="shared" si="6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200</v>
      </c>
      <c r="AT301" s="173" t="s">
        <v>175</v>
      </c>
      <c r="AU301" s="173" t="s">
        <v>150</v>
      </c>
      <c r="AY301" s="14" t="s">
        <v>172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3" t="s">
        <v>1776</v>
      </c>
    </row>
    <row r="302" spans="1:65" s="2" customFormat="1" ht="16.5" customHeight="1">
      <c r="A302" s="29"/>
      <c r="B302" s="127"/>
      <c r="C302" s="162" t="s">
        <v>877</v>
      </c>
      <c r="D302" s="162" t="s">
        <v>175</v>
      </c>
      <c r="E302" s="163" t="s">
        <v>1777</v>
      </c>
      <c r="F302" s="164" t="s">
        <v>1778</v>
      </c>
      <c r="G302" s="165" t="s">
        <v>671</v>
      </c>
      <c r="H302" s="166">
        <v>30</v>
      </c>
      <c r="I302" s="167"/>
      <c r="J302" s="166">
        <f t="shared" si="6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66"/>
        <v>0</v>
      </c>
      <c r="Q302" s="171">
        <v>0</v>
      </c>
      <c r="R302" s="171">
        <f t="shared" si="67"/>
        <v>0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3" t="s">
        <v>1779</v>
      </c>
    </row>
    <row r="303" spans="1:65" s="2" customFormat="1" ht="24.2" customHeight="1">
      <c r="A303" s="29"/>
      <c r="B303" s="127"/>
      <c r="C303" s="162" t="s">
        <v>628</v>
      </c>
      <c r="D303" s="162" t="s">
        <v>175</v>
      </c>
      <c r="E303" s="163" t="s">
        <v>1780</v>
      </c>
      <c r="F303" s="164" t="s">
        <v>1781</v>
      </c>
      <c r="G303" s="165" t="s">
        <v>266</v>
      </c>
      <c r="H303" s="166">
        <v>4.6989999999999998</v>
      </c>
      <c r="I303" s="167"/>
      <c r="J303" s="166">
        <f t="shared" si="6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66"/>
        <v>0</v>
      </c>
      <c r="Q303" s="171">
        <v>0</v>
      </c>
      <c r="R303" s="171">
        <f t="shared" si="67"/>
        <v>0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3" t="s">
        <v>1782</v>
      </c>
    </row>
    <row r="304" spans="1:65" s="12" customFormat="1" ht="22.9" customHeight="1">
      <c r="B304" s="149"/>
      <c r="D304" s="150" t="s">
        <v>71</v>
      </c>
      <c r="E304" s="160" t="s">
        <v>287</v>
      </c>
      <c r="F304" s="160" t="s">
        <v>1783</v>
      </c>
      <c r="I304" s="152"/>
      <c r="J304" s="161">
        <f>BK304</f>
        <v>0</v>
      </c>
      <c r="L304" s="149"/>
      <c r="M304" s="154"/>
      <c r="N304" s="155"/>
      <c r="O304" s="155"/>
      <c r="P304" s="156">
        <f>SUM(P305:P346)</f>
        <v>0</v>
      </c>
      <c r="Q304" s="155"/>
      <c r="R304" s="156">
        <f>SUM(R305:R346)</f>
        <v>0.94973000000000007</v>
      </c>
      <c r="S304" s="155"/>
      <c r="T304" s="157">
        <f>SUM(T305:T346)</f>
        <v>0</v>
      </c>
      <c r="AR304" s="150" t="s">
        <v>150</v>
      </c>
      <c r="AT304" s="158" t="s">
        <v>71</v>
      </c>
      <c r="AU304" s="158" t="s">
        <v>80</v>
      </c>
      <c r="AY304" s="150" t="s">
        <v>172</v>
      </c>
      <c r="BK304" s="159">
        <f>SUM(BK305:BK346)</f>
        <v>0</v>
      </c>
    </row>
    <row r="305" spans="1:65" s="2" customFormat="1" ht="24.2" customHeight="1">
      <c r="A305" s="29"/>
      <c r="B305" s="127"/>
      <c r="C305" s="162" t="s">
        <v>884</v>
      </c>
      <c r="D305" s="162" t="s">
        <v>175</v>
      </c>
      <c r="E305" s="163" t="s">
        <v>1784</v>
      </c>
      <c r="F305" s="164" t="s">
        <v>1785</v>
      </c>
      <c r="G305" s="165" t="s">
        <v>1757</v>
      </c>
      <c r="H305" s="166">
        <v>2</v>
      </c>
      <c r="I305" s="167"/>
      <c r="J305" s="166">
        <f t="shared" ref="J305:J346" si="75">ROUND(I305*H305,3)</f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ref="P305:P346" si="76">O305*H305</f>
        <v>0</v>
      </c>
      <c r="Q305" s="171">
        <v>7.2999999999999996E-4</v>
      </c>
      <c r="R305" s="171">
        <f t="shared" ref="R305:R346" si="77">Q305*H305</f>
        <v>1.4599999999999999E-3</v>
      </c>
      <c r="S305" s="171">
        <v>0</v>
      </c>
      <c r="T305" s="172">
        <f t="shared" ref="T305:T346" si="78"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200</v>
      </c>
      <c r="AT305" s="173" t="s">
        <v>175</v>
      </c>
      <c r="AU305" s="173" t="s">
        <v>150</v>
      </c>
      <c r="AY305" s="14" t="s">
        <v>172</v>
      </c>
      <c r="BE305" s="174">
        <f t="shared" ref="BE305:BE346" si="79">IF(N305="základná",J305,0)</f>
        <v>0</v>
      </c>
      <c r="BF305" s="174">
        <f t="shared" ref="BF305:BF346" si="80">IF(N305="znížená",J305,0)</f>
        <v>0</v>
      </c>
      <c r="BG305" s="174">
        <f t="shared" ref="BG305:BG346" si="81">IF(N305="zákl. prenesená",J305,0)</f>
        <v>0</v>
      </c>
      <c r="BH305" s="174">
        <f t="shared" ref="BH305:BH346" si="82">IF(N305="zníž. prenesená",J305,0)</f>
        <v>0</v>
      </c>
      <c r="BI305" s="174">
        <f t="shared" ref="BI305:BI346" si="83">IF(N305="nulová",J305,0)</f>
        <v>0</v>
      </c>
      <c r="BJ305" s="14" t="s">
        <v>150</v>
      </c>
      <c r="BK305" s="175">
        <f t="shared" ref="BK305:BK346" si="84">ROUND(I305*H305,3)</f>
        <v>0</v>
      </c>
      <c r="BL305" s="14" t="s">
        <v>200</v>
      </c>
      <c r="BM305" s="173" t="s">
        <v>1786</v>
      </c>
    </row>
    <row r="306" spans="1:65" s="2" customFormat="1" ht="16.5" customHeight="1">
      <c r="A306" s="29"/>
      <c r="B306" s="127"/>
      <c r="C306" s="181" t="s">
        <v>632</v>
      </c>
      <c r="D306" s="181" t="s">
        <v>406</v>
      </c>
      <c r="E306" s="182" t="s">
        <v>1787</v>
      </c>
      <c r="F306" s="183" t="s">
        <v>1788</v>
      </c>
      <c r="G306" s="184" t="s">
        <v>1375</v>
      </c>
      <c r="H306" s="185">
        <v>2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2E-3</v>
      </c>
      <c r="R306" s="171">
        <f t="shared" si="77"/>
        <v>4.0000000000000001E-3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225</v>
      </c>
      <c r="AT306" s="173" t="s">
        <v>406</v>
      </c>
      <c r="AU306" s="173" t="s">
        <v>150</v>
      </c>
      <c r="AY306" s="14" t="s">
        <v>172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150</v>
      </c>
      <c r="BK306" s="175">
        <f t="shared" si="84"/>
        <v>0</v>
      </c>
      <c r="BL306" s="14" t="s">
        <v>200</v>
      </c>
      <c r="BM306" s="173" t="s">
        <v>1789</v>
      </c>
    </row>
    <row r="307" spans="1:65" s="2" customFormat="1" ht="16.5" customHeight="1">
      <c r="A307" s="29"/>
      <c r="B307" s="127"/>
      <c r="C307" s="162" t="s">
        <v>891</v>
      </c>
      <c r="D307" s="162" t="s">
        <v>175</v>
      </c>
      <c r="E307" s="163" t="s">
        <v>1790</v>
      </c>
      <c r="F307" s="164" t="s">
        <v>1791</v>
      </c>
      <c r="G307" s="165" t="s">
        <v>1757</v>
      </c>
      <c r="H307" s="166">
        <v>36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1.65E-3</v>
      </c>
      <c r="R307" s="171">
        <f t="shared" si="77"/>
        <v>5.9400000000000001E-2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200</v>
      </c>
      <c r="AT307" s="173" t="s">
        <v>175</v>
      </c>
      <c r="AU307" s="173" t="s">
        <v>150</v>
      </c>
      <c r="AY307" s="14" t="s">
        <v>172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150</v>
      </c>
      <c r="BK307" s="175">
        <f t="shared" si="84"/>
        <v>0</v>
      </c>
      <c r="BL307" s="14" t="s">
        <v>200</v>
      </c>
      <c r="BM307" s="173" t="s">
        <v>1792</v>
      </c>
    </row>
    <row r="308" spans="1:65" s="2" customFormat="1" ht="24.2" customHeight="1">
      <c r="A308" s="29"/>
      <c r="B308" s="127"/>
      <c r="C308" s="181" t="s">
        <v>642</v>
      </c>
      <c r="D308" s="181" t="s">
        <v>406</v>
      </c>
      <c r="E308" s="182" t="s">
        <v>1793</v>
      </c>
      <c r="F308" s="183" t="s">
        <v>1794</v>
      </c>
      <c r="G308" s="184" t="s">
        <v>1757</v>
      </c>
      <c r="H308" s="185">
        <v>1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225</v>
      </c>
      <c r="AT308" s="173" t="s">
        <v>406</v>
      </c>
      <c r="AU308" s="173" t="s">
        <v>150</v>
      </c>
      <c r="AY308" s="14" t="s">
        <v>172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150</v>
      </c>
      <c r="BK308" s="175">
        <f t="shared" si="84"/>
        <v>0</v>
      </c>
      <c r="BL308" s="14" t="s">
        <v>200</v>
      </c>
      <c r="BM308" s="173" t="s">
        <v>1795</v>
      </c>
    </row>
    <row r="309" spans="1:65" s="2" customFormat="1" ht="16.5" customHeight="1">
      <c r="A309" s="29"/>
      <c r="B309" s="127"/>
      <c r="C309" s="181" t="s">
        <v>898</v>
      </c>
      <c r="D309" s="181" t="s">
        <v>406</v>
      </c>
      <c r="E309" s="182" t="s">
        <v>1796</v>
      </c>
      <c r="F309" s="183" t="s">
        <v>1797</v>
      </c>
      <c r="G309" s="184" t="s">
        <v>1757</v>
      </c>
      <c r="H309" s="185">
        <v>35</v>
      </c>
      <c r="I309" s="186"/>
      <c r="J309" s="185">
        <f t="shared" si="75"/>
        <v>0</v>
      </c>
      <c r="K309" s="187"/>
      <c r="L309" s="188"/>
      <c r="M309" s="189" t="s">
        <v>1</v>
      </c>
      <c r="N309" s="19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225</v>
      </c>
      <c r="AT309" s="173" t="s">
        <v>406</v>
      </c>
      <c r="AU309" s="173" t="s">
        <v>150</v>
      </c>
      <c r="AY309" s="14" t="s">
        <v>172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150</v>
      </c>
      <c r="BK309" s="175">
        <f t="shared" si="84"/>
        <v>0</v>
      </c>
      <c r="BL309" s="14" t="s">
        <v>200</v>
      </c>
      <c r="BM309" s="173" t="s">
        <v>1798</v>
      </c>
    </row>
    <row r="310" spans="1:65" s="2" customFormat="1" ht="21.75" customHeight="1">
      <c r="A310" s="29"/>
      <c r="B310" s="127"/>
      <c r="C310" s="162" t="s">
        <v>646</v>
      </c>
      <c r="D310" s="162" t="s">
        <v>175</v>
      </c>
      <c r="E310" s="163" t="s">
        <v>1799</v>
      </c>
      <c r="F310" s="164" t="s">
        <v>1800</v>
      </c>
      <c r="G310" s="165" t="s">
        <v>1375</v>
      </c>
      <c r="H310" s="166">
        <v>36</v>
      </c>
      <c r="I310" s="167"/>
      <c r="J310" s="166">
        <f t="shared" si="7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76"/>
        <v>0</v>
      </c>
      <c r="Q310" s="171">
        <v>2.9999999999999997E-4</v>
      </c>
      <c r="R310" s="171">
        <f t="shared" si="77"/>
        <v>1.0799999999999999E-2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200</v>
      </c>
      <c r="AT310" s="173" t="s">
        <v>175</v>
      </c>
      <c r="AU310" s="173" t="s">
        <v>150</v>
      </c>
      <c r="AY310" s="14" t="s">
        <v>172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150</v>
      </c>
      <c r="BK310" s="175">
        <f t="shared" si="84"/>
        <v>0</v>
      </c>
      <c r="BL310" s="14" t="s">
        <v>200</v>
      </c>
      <c r="BM310" s="173" t="s">
        <v>1801</v>
      </c>
    </row>
    <row r="311" spans="1:65" s="2" customFormat="1" ht="16.5" customHeight="1">
      <c r="A311" s="29"/>
      <c r="B311" s="127"/>
      <c r="C311" s="162" t="s">
        <v>905</v>
      </c>
      <c r="D311" s="162" t="s">
        <v>175</v>
      </c>
      <c r="E311" s="163" t="s">
        <v>1802</v>
      </c>
      <c r="F311" s="164" t="s">
        <v>1803</v>
      </c>
      <c r="G311" s="165" t="s">
        <v>1757</v>
      </c>
      <c r="H311" s="166">
        <v>17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4.3800000000000002E-3</v>
      </c>
      <c r="R311" s="171">
        <f t="shared" si="77"/>
        <v>7.4459999999999998E-2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200</v>
      </c>
      <c r="AT311" s="173" t="s">
        <v>175</v>
      </c>
      <c r="AU311" s="173" t="s">
        <v>150</v>
      </c>
      <c r="AY311" s="14" t="s">
        <v>172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150</v>
      </c>
      <c r="BK311" s="175">
        <f t="shared" si="84"/>
        <v>0</v>
      </c>
      <c r="BL311" s="14" t="s">
        <v>200</v>
      </c>
      <c r="BM311" s="173" t="s">
        <v>1804</v>
      </c>
    </row>
    <row r="312" spans="1:65" s="2" customFormat="1" ht="16.5" customHeight="1">
      <c r="A312" s="29"/>
      <c r="B312" s="127"/>
      <c r="C312" s="181" t="s">
        <v>654</v>
      </c>
      <c r="D312" s="181" t="s">
        <v>406</v>
      </c>
      <c r="E312" s="182" t="s">
        <v>1805</v>
      </c>
      <c r="F312" s="183" t="s">
        <v>1806</v>
      </c>
      <c r="G312" s="184" t="s">
        <v>1375</v>
      </c>
      <c r="H312" s="185">
        <v>17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225</v>
      </c>
      <c r="AT312" s="173" t="s">
        <v>406</v>
      </c>
      <c r="AU312" s="173" t="s">
        <v>150</v>
      </c>
      <c r="AY312" s="14" t="s">
        <v>172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150</v>
      </c>
      <c r="BK312" s="175">
        <f t="shared" si="84"/>
        <v>0</v>
      </c>
      <c r="BL312" s="14" t="s">
        <v>200</v>
      </c>
      <c r="BM312" s="173" t="s">
        <v>1807</v>
      </c>
    </row>
    <row r="313" spans="1:65" s="2" customFormat="1" ht="16.5" customHeight="1">
      <c r="A313" s="29"/>
      <c r="B313" s="127"/>
      <c r="C313" s="181" t="s">
        <v>913</v>
      </c>
      <c r="D313" s="181" t="s">
        <v>406</v>
      </c>
      <c r="E313" s="182" t="s">
        <v>1808</v>
      </c>
      <c r="F313" s="183" t="s">
        <v>1809</v>
      </c>
      <c r="G313" s="184" t="s">
        <v>1375</v>
      </c>
      <c r="H313" s="185">
        <v>10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406</v>
      </c>
      <c r="AU313" s="173" t="s">
        <v>150</v>
      </c>
      <c r="AY313" s="14" t="s">
        <v>172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150</v>
      </c>
      <c r="BK313" s="175">
        <f t="shared" si="84"/>
        <v>0</v>
      </c>
      <c r="BL313" s="14" t="s">
        <v>200</v>
      </c>
      <c r="BM313" s="173" t="s">
        <v>1810</v>
      </c>
    </row>
    <row r="314" spans="1:65" s="2" customFormat="1" ht="16.5" customHeight="1">
      <c r="A314" s="29"/>
      <c r="B314" s="127"/>
      <c r="C314" s="162" t="s">
        <v>657</v>
      </c>
      <c r="D314" s="162" t="s">
        <v>175</v>
      </c>
      <c r="E314" s="163" t="s">
        <v>1811</v>
      </c>
      <c r="F314" s="164" t="s">
        <v>1812</v>
      </c>
      <c r="G314" s="165" t="s">
        <v>1757</v>
      </c>
      <c r="H314" s="166">
        <v>17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4.0000000000000003E-5</v>
      </c>
      <c r="R314" s="171">
        <f t="shared" si="77"/>
        <v>6.8000000000000005E-4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150</v>
      </c>
      <c r="BK314" s="175">
        <f t="shared" si="84"/>
        <v>0</v>
      </c>
      <c r="BL314" s="14" t="s">
        <v>200</v>
      </c>
      <c r="BM314" s="173" t="s">
        <v>1813</v>
      </c>
    </row>
    <row r="315" spans="1:65" s="2" customFormat="1" ht="16.5" customHeight="1">
      <c r="A315" s="29"/>
      <c r="B315" s="127"/>
      <c r="C315" s="181" t="s">
        <v>920</v>
      </c>
      <c r="D315" s="181" t="s">
        <v>406</v>
      </c>
      <c r="E315" s="182" t="s">
        <v>1814</v>
      </c>
      <c r="F315" s="183" t="s">
        <v>1815</v>
      </c>
      <c r="G315" s="184" t="s">
        <v>1375</v>
      </c>
      <c r="H315" s="185">
        <v>17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8.0000000000000004E-4</v>
      </c>
      <c r="R315" s="171">
        <f t="shared" si="77"/>
        <v>1.3600000000000001E-2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225</v>
      </c>
      <c r="AT315" s="173" t="s">
        <v>406</v>
      </c>
      <c r="AU315" s="173" t="s">
        <v>150</v>
      </c>
      <c r="AY315" s="14" t="s">
        <v>172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150</v>
      </c>
      <c r="BK315" s="175">
        <f t="shared" si="84"/>
        <v>0</v>
      </c>
      <c r="BL315" s="14" t="s">
        <v>200</v>
      </c>
      <c r="BM315" s="173" t="s">
        <v>1816</v>
      </c>
    </row>
    <row r="316" spans="1:65" s="2" customFormat="1" ht="21.75" customHeight="1">
      <c r="A316" s="29"/>
      <c r="B316" s="127"/>
      <c r="C316" s="162" t="s">
        <v>661</v>
      </c>
      <c r="D316" s="162" t="s">
        <v>175</v>
      </c>
      <c r="E316" s="163" t="s">
        <v>1817</v>
      </c>
      <c r="F316" s="164" t="s">
        <v>1818</v>
      </c>
      <c r="G316" s="165" t="s">
        <v>1375</v>
      </c>
      <c r="H316" s="166">
        <v>17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5.9999999999999995E-4</v>
      </c>
      <c r="R316" s="171">
        <f t="shared" si="77"/>
        <v>1.0199999999999999E-2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150</v>
      </c>
      <c r="BK316" s="175">
        <f t="shared" si="84"/>
        <v>0</v>
      </c>
      <c r="BL316" s="14" t="s">
        <v>200</v>
      </c>
      <c r="BM316" s="173" t="s">
        <v>1819</v>
      </c>
    </row>
    <row r="317" spans="1:65" s="2" customFormat="1" ht="16.5" customHeight="1">
      <c r="A317" s="29"/>
      <c r="B317" s="127"/>
      <c r="C317" s="162" t="s">
        <v>927</v>
      </c>
      <c r="D317" s="162" t="s">
        <v>175</v>
      </c>
      <c r="E317" s="163" t="s">
        <v>1820</v>
      </c>
      <c r="F317" s="164" t="s">
        <v>1821</v>
      </c>
      <c r="G317" s="165" t="s">
        <v>1757</v>
      </c>
      <c r="H317" s="166">
        <v>34</v>
      </c>
      <c r="I317" s="167"/>
      <c r="J317" s="166">
        <f t="shared" si="75"/>
        <v>0</v>
      </c>
      <c r="K317" s="168"/>
      <c r="L317" s="30"/>
      <c r="M317" s="169" t="s">
        <v>1</v>
      </c>
      <c r="N317" s="170" t="s">
        <v>38</v>
      </c>
      <c r="O317" s="58"/>
      <c r="P317" s="171">
        <f t="shared" si="76"/>
        <v>0</v>
      </c>
      <c r="Q317" s="171">
        <v>8.0000000000000007E-5</v>
      </c>
      <c r="R317" s="171">
        <f t="shared" si="77"/>
        <v>2.7200000000000002E-3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200</v>
      </c>
      <c r="AT317" s="173" t="s">
        <v>175</v>
      </c>
      <c r="AU317" s="173" t="s">
        <v>150</v>
      </c>
      <c r="AY317" s="14" t="s">
        <v>172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150</v>
      </c>
      <c r="BK317" s="175">
        <f t="shared" si="84"/>
        <v>0</v>
      </c>
      <c r="BL317" s="14" t="s">
        <v>200</v>
      </c>
      <c r="BM317" s="173" t="s">
        <v>1822</v>
      </c>
    </row>
    <row r="318" spans="1:65" s="2" customFormat="1" ht="16.5" customHeight="1">
      <c r="A318" s="29"/>
      <c r="B318" s="127"/>
      <c r="C318" s="181" t="s">
        <v>664</v>
      </c>
      <c r="D318" s="181" t="s">
        <v>406</v>
      </c>
      <c r="E318" s="182" t="s">
        <v>1823</v>
      </c>
      <c r="F318" s="183" t="s">
        <v>1824</v>
      </c>
      <c r="G318" s="184" t="s">
        <v>1375</v>
      </c>
      <c r="H318" s="185">
        <v>3</v>
      </c>
      <c r="I318" s="186"/>
      <c r="J318" s="185">
        <f t="shared" si="7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406</v>
      </c>
      <c r="AU318" s="173" t="s">
        <v>150</v>
      </c>
      <c r="AY318" s="14" t="s">
        <v>172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150</v>
      </c>
      <c r="BK318" s="175">
        <f t="shared" si="84"/>
        <v>0</v>
      </c>
      <c r="BL318" s="14" t="s">
        <v>200</v>
      </c>
      <c r="BM318" s="173" t="s">
        <v>1825</v>
      </c>
    </row>
    <row r="319" spans="1:65" s="2" customFormat="1" ht="16.5" customHeight="1">
      <c r="A319" s="29"/>
      <c r="B319" s="127"/>
      <c r="C319" s="181" t="s">
        <v>934</v>
      </c>
      <c r="D319" s="181" t="s">
        <v>406</v>
      </c>
      <c r="E319" s="182" t="s">
        <v>1826</v>
      </c>
      <c r="F319" s="183" t="s">
        <v>1827</v>
      </c>
      <c r="G319" s="184" t="s">
        <v>1375</v>
      </c>
      <c r="H319" s="185">
        <v>31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1.3899999999999999E-2</v>
      </c>
      <c r="R319" s="171">
        <f t="shared" si="77"/>
        <v>0.43089999999999995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225</v>
      </c>
      <c r="AT319" s="173" t="s">
        <v>406</v>
      </c>
      <c r="AU319" s="173" t="s">
        <v>150</v>
      </c>
      <c r="AY319" s="14" t="s">
        <v>172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150</v>
      </c>
      <c r="BK319" s="175">
        <f t="shared" si="84"/>
        <v>0</v>
      </c>
      <c r="BL319" s="14" t="s">
        <v>200</v>
      </c>
      <c r="BM319" s="173" t="s">
        <v>1828</v>
      </c>
    </row>
    <row r="320" spans="1:65" s="2" customFormat="1" ht="16.5" customHeight="1">
      <c r="A320" s="29"/>
      <c r="B320" s="127"/>
      <c r="C320" s="181" t="s">
        <v>668</v>
      </c>
      <c r="D320" s="181" t="s">
        <v>406</v>
      </c>
      <c r="E320" s="182" t="s">
        <v>1829</v>
      </c>
      <c r="F320" s="183" t="s">
        <v>1830</v>
      </c>
      <c r="G320" s="184" t="s">
        <v>1375</v>
      </c>
      <c r="H320" s="185">
        <v>2</v>
      </c>
      <c r="I320" s="186"/>
      <c r="J320" s="185">
        <f t="shared" si="7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76"/>
        <v>0</v>
      </c>
      <c r="Q320" s="171">
        <v>1.4800000000000001E-2</v>
      </c>
      <c r="R320" s="171">
        <f t="shared" si="77"/>
        <v>2.9600000000000001E-2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406</v>
      </c>
      <c r="AU320" s="173" t="s">
        <v>150</v>
      </c>
      <c r="AY320" s="14" t="s">
        <v>172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150</v>
      </c>
      <c r="BK320" s="175">
        <f t="shared" si="84"/>
        <v>0</v>
      </c>
      <c r="BL320" s="14" t="s">
        <v>200</v>
      </c>
      <c r="BM320" s="173" t="s">
        <v>1831</v>
      </c>
    </row>
    <row r="321" spans="1:65" s="2" customFormat="1" ht="16.5" customHeight="1">
      <c r="A321" s="29"/>
      <c r="B321" s="127"/>
      <c r="C321" s="181" t="s">
        <v>941</v>
      </c>
      <c r="D321" s="181" t="s">
        <v>406</v>
      </c>
      <c r="E321" s="182" t="s">
        <v>1832</v>
      </c>
      <c r="F321" s="183" t="s">
        <v>1833</v>
      </c>
      <c r="G321" s="184" t="s">
        <v>1375</v>
      </c>
      <c r="H321" s="185">
        <v>1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1.6500000000000001E-2</v>
      </c>
      <c r="R321" s="171">
        <f t="shared" si="77"/>
        <v>1.6500000000000001E-2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225</v>
      </c>
      <c r="AT321" s="173" t="s">
        <v>406</v>
      </c>
      <c r="AU321" s="173" t="s">
        <v>150</v>
      </c>
      <c r="AY321" s="14" t="s">
        <v>172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150</v>
      </c>
      <c r="BK321" s="175">
        <f t="shared" si="84"/>
        <v>0</v>
      </c>
      <c r="BL321" s="14" t="s">
        <v>200</v>
      </c>
      <c r="BM321" s="173" t="s">
        <v>1834</v>
      </c>
    </row>
    <row r="322" spans="1:65" s="2" customFormat="1" ht="16.5" customHeight="1">
      <c r="A322" s="29"/>
      <c r="B322" s="127"/>
      <c r="C322" s="162" t="s">
        <v>672</v>
      </c>
      <c r="D322" s="162" t="s">
        <v>175</v>
      </c>
      <c r="E322" s="163" t="s">
        <v>1835</v>
      </c>
      <c r="F322" s="164" t="s">
        <v>1836</v>
      </c>
      <c r="G322" s="165" t="s">
        <v>1757</v>
      </c>
      <c r="H322" s="166">
        <v>3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9.0000000000000006E-5</v>
      </c>
      <c r="R322" s="171">
        <f t="shared" si="77"/>
        <v>2.7E-4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200</v>
      </c>
      <c r="AT322" s="173" t="s">
        <v>175</v>
      </c>
      <c r="AU322" s="173" t="s">
        <v>150</v>
      </c>
      <c r="AY322" s="14" t="s">
        <v>172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150</v>
      </c>
      <c r="BK322" s="175">
        <f t="shared" si="84"/>
        <v>0</v>
      </c>
      <c r="BL322" s="14" t="s">
        <v>200</v>
      </c>
      <c r="BM322" s="173" t="s">
        <v>1837</v>
      </c>
    </row>
    <row r="323" spans="1:65" s="2" customFormat="1" ht="16.5" customHeight="1">
      <c r="A323" s="29"/>
      <c r="B323" s="127"/>
      <c r="C323" s="181" t="s">
        <v>948</v>
      </c>
      <c r="D323" s="181" t="s">
        <v>406</v>
      </c>
      <c r="E323" s="182" t="s">
        <v>1838</v>
      </c>
      <c r="F323" s="183" t="s">
        <v>1839</v>
      </c>
      <c r="G323" s="184" t="s">
        <v>1375</v>
      </c>
      <c r="H323" s="185">
        <v>3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6.0000000000000001E-3</v>
      </c>
      <c r="R323" s="171">
        <f t="shared" si="77"/>
        <v>1.8000000000000002E-2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225</v>
      </c>
      <c r="AT323" s="173" t="s">
        <v>406</v>
      </c>
      <c r="AU323" s="173" t="s">
        <v>150</v>
      </c>
      <c r="AY323" s="14" t="s">
        <v>172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150</v>
      </c>
      <c r="BK323" s="175">
        <f t="shared" si="84"/>
        <v>0</v>
      </c>
      <c r="BL323" s="14" t="s">
        <v>200</v>
      </c>
      <c r="BM323" s="173" t="s">
        <v>1840</v>
      </c>
    </row>
    <row r="324" spans="1:65" s="2" customFormat="1" ht="21.75" customHeight="1">
      <c r="A324" s="29"/>
      <c r="B324" s="127"/>
      <c r="C324" s="162" t="s">
        <v>674</v>
      </c>
      <c r="D324" s="162" t="s">
        <v>175</v>
      </c>
      <c r="E324" s="163" t="s">
        <v>1841</v>
      </c>
      <c r="F324" s="164" t="s">
        <v>1842</v>
      </c>
      <c r="G324" s="165" t="s">
        <v>1375</v>
      </c>
      <c r="H324" s="166">
        <v>37</v>
      </c>
      <c r="I324" s="167"/>
      <c r="J324" s="166">
        <f t="shared" si="75"/>
        <v>0</v>
      </c>
      <c r="K324" s="168"/>
      <c r="L324" s="30"/>
      <c r="M324" s="169" t="s">
        <v>1</v>
      </c>
      <c r="N324" s="170" t="s">
        <v>38</v>
      </c>
      <c r="O324" s="58"/>
      <c r="P324" s="171">
        <f t="shared" si="76"/>
        <v>0</v>
      </c>
      <c r="Q324" s="171">
        <v>2.0000000000000001E-4</v>
      </c>
      <c r="R324" s="171">
        <f t="shared" si="77"/>
        <v>7.4000000000000003E-3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200</v>
      </c>
      <c r="AT324" s="173" t="s">
        <v>175</v>
      </c>
      <c r="AU324" s="173" t="s">
        <v>150</v>
      </c>
      <c r="AY324" s="14" t="s">
        <v>172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150</v>
      </c>
      <c r="BK324" s="175">
        <f t="shared" si="84"/>
        <v>0</v>
      </c>
      <c r="BL324" s="14" t="s">
        <v>200</v>
      </c>
      <c r="BM324" s="173" t="s">
        <v>1843</v>
      </c>
    </row>
    <row r="325" spans="1:65" s="2" customFormat="1" ht="24.2" customHeight="1">
      <c r="A325" s="29"/>
      <c r="B325" s="127"/>
      <c r="C325" s="162" t="s">
        <v>955</v>
      </c>
      <c r="D325" s="162" t="s">
        <v>175</v>
      </c>
      <c r="E325" s="163" t="s">
        <v>1844</v>
      </c>
      <c r="F325" s="164" t="s">
        <v>1845</v>
      </c>
      <c r="G325" s="165" t="s">
        <v>1757</v>
      </c>
      <c r="H325" s="166">
        <v>2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2.6199999999999999E-3</v>
      </c>
      <c r="R325" s="171">
        <f t="shared" si="77"/>
        <v>5.2399999999999999E-3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150</v>
      </c>
      <c r="BK325" s="175">
        <f t="shared" si="84"/>
        <v>0</v>
      </c>
      <c r="BL325" s="14" t="s">
        <v>200</v>
      </c>
      <c r="BM325" s="173" t="s">
        <v>1846</v>
      </c>
    </row>
    <row r="326" spans="1:65" s="2" customFormat="1" ht="16.5" customHeight="1">
      <c r="A326" s="29"/>
      <c r="B326" s="127"/>
      <c r="C326" s="181" t="s">
        <v>677</v>
      </c>
      <c r="D326" s="181" t="s">
        <v>406</v>
      </c>
      <c r="E326" s="182" t="s">
        <v>1847</v>
      </c>
      <c r="F326" s="183" t="s">
        <v>1848</v>
      </c>
      <c r="G326" s="184" t="s">
        <v>1375</v>
      </c>
      <c r="H326" s="185">
        <v>2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1.4E-2</v>
      </c>
      <c r="R326" s="171">
        <f t="shared" si="77"/>
        <v>2.8000000000000001E-2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225</v>
      </c>
      <c r="AT326" s="173" t="s">
        <v>406</v>
      </c>
      <c r="AU326" s="173" t="s">
        <v>150</v>
      </c>
      <c r="AY326" s="14" t="s">
        <v>172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150</v>
      </c>
      <c r="BK326" s="175">
        <f t="shared" si="84"/>
        <v>0</v>
      </c>
      <c r="BL326" s="14" t="s">
        <v>200</v>
      </c>
      <c r="BM326" s="173" t="s">
        <v>1849</v>
      </c>
    </row>
    <row r="327" spans="1:65" s="2" customFormat="1" ht="16.5" customHeight="1">
      <c r="A327" s="29"/>
      <c r="B327" s="127"/>
      <c r="C327" s="162" t="s">
        <v>962</v>
      </c>
      <c r="D327" s="162" t="s">
        <v>175</v>
      </c>
      <c r="E327" s="163" t="s">
        <v>1850</v>
      </c>
      <c r="F327" s="164" t="s">
        <v>1851</v>
      </c>
      <c r="G327" s="165" t="s">
        <v>1757</v>
      </c>
      <c r="H327" s="166">
        <v>1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2.4000000000000001E-4</v>
      </c>
      <c r="R327" s="171">
        <f t="shared" si="77"/>
        <v>2.4000000000000001E-4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150</v>
      </c>
      <c r="BK327" s="175">
        <f t="shared" si="84"/>
        <v>0</v>
      </c>
      <c r="BL327" s="14" t="s">
        <v>200</v>
      </c>
      <c r="BM327" s="173" t="s">
        <v>1852</v>
      </c>
    </row>
    <row r="328" spans="1:65" s="2" customFormat="1" ht="16.5" customHeight="1">
      <c r="A328" s="29"/>
      <c r="B328" s="127"/>
      <c r="C328" s="181" t="s">
        <v>681</v>
      </c>
      <c r="D328" s="181" t="s">
        <v>406</v>
      </c>
      <c r="E328" s="182" t="s">
        <v>1853</v>
      </c>
      <c r="F328" s="183" t="s">
        <v>1854</v>
      </c>
      <c r="G328" s="184" t="s">
        <v>1375</v>
      </c>
      <c r="H328" s="185">
        <v>1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2.5999999999999999E-2</v>
      </c>
      <c r="R328" s="171">
        <f t="shared" si="77"/>
        <v>2.5999999999999999E-2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406</v>
      </c>
      <c r="AU328" s="173" t="s">
        <v>150</v>
      </c>
      <c r="AY328" s="14" t="s">
        <v>172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150</v>
      </c>
      <c r="BK328" s="175">
        <f t="shared" si="84"/>
        <v>0</v>
      </c>
      <c r="BL328" s="14" t="s">
        <v>200</v>
      </c>
      <c r="BM328" s="173" t="s">
        <v>1855</v>
      </c>
    </row>
    <row r="329" spans="1:65" s="2" customFormat="1" ht="16.5" customHeight="1">
      <c r="A329" s="29"/>
      <c r="B329" s="127"/>
      <c r="C329" s="162" t="s">
        <v>969</v>
      </c>
      <c r="D329" s="162" t="s">
        <v>175</v>
      </c>
      <c r="E329" s="163" t="s">
        <v>1856</v>
      </c>
      <c r="F329" s="164" t="s">
        <v>1857</v>
      </c>
      <c r="G329" s="165" t="s">
        <v>1757</v>
      </c>
      <c r="H329" s="166">
        <v>2</v>
      </c>
      <c r="I329" s="167"/>
      <c r="J329" s="166">
        <f t="shared" si="75"/>
        <v>0</v>
      </c>
      <c r="K329" s="168"/>
      <c r="L329" s="30"/>
      <c r="M329" s="169" t="s">
        <v>1</v>
      </c>
      <c r="N329" s="170" t="s">
        <v>38</v>
      </c>
      <c r="O329" s="58"/>
      <c r="P329" s="171">
        <f t="shared" si="76"/>
        <v>0</v>
      </c>
      <c r="Q329" s="171">
        <v>4.0000000000000003E-5</v>
      </c>
      <c r="R329" s="171">
        <f t="shared" si="77"/>
        <v>8.0000000000000007E-5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200</v>
      </c>
      <c r="AT329" s="173" t="s">
        <v>175</v>
      </c>
      <c r="AU329" s="173" t="s">
        <v>150</v>
      </c>
      <c r="AY329" s="14" t="s">
        <v>172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150</v>
      </c>
      <c r="BK329" s="175">
        <f t="shared" si="84"/>
        <v>0</v>
      </c>
      <c r="BL329" s="14" t="s">
        <v>200</v>
      </c>
      <c r="BM329" s="173" t="s">
        <v>1858</v>
      </c>
    </row>
    <row r="330" spans="1:65" s="2" customFormat="1" ht="16.5" customHeight="1">
      <c r="A330" s="29"/>
      <c r="B330" s="127"/>
      <c r="C330" s="181" t="s">
        <v>686</v>
      </c>
      <c r="D330" s="181" t="s">
        <v>406</v>
      </c>
      <c r="E330" s="182" t="s">
        <v>1859</v>
      </c>
      <c r="F330" s="183" t="s">
        <v>1860</v>
      </c>
      <c r="G330" s="184" t="s">
        <v>1375</v>
      </c>
      <c r="H330" s="185">
        <v>2</v>
      </c>
      <c r="I330" s="186"/>
      <c r="J330" s="185">
        <f t="shared" si="75"/>
        <v>0</v>
      </c>
      <c r="K330" s="187"/>
      <c r="L330" s="188"/>
      <c r="M330" s="189" t="s">
        <v>1</v>
      </c>
      <c r="N330" s="190" t="s">
        <v>38</v>
      </c>
      <c r="O330" s="58"/>
      <c r="P330" s="171">
        <f t="shared" si="76"/>
        <v>0</v>
      </c>
      <c r="Q330" s="171">
        <v>1E-3</v>
      </c>
      <c r="R330" s="171">
        <f t="shared" si="77"/>
        <v>2E-3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225</v>
      </c>
      <c r="AT330" s="173" t="s">
        <v>406</v>
      </c>
      <c r="AU330" s="173" t="s">
        <v>150</v>
      </c>
      <c r="AY330" s="14" t="s">
        <v>172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150</v>
      </c>
      <c r="BK330" s="175">
        <f t="shared" si="84"/>
        <v>0</v>
      </c>
      <c r="BL330" s="14" t="s">
        <v>200</v>
      </c>
      <c r="BM330" s="173" t="s">
        <v>1861</v>
      </c>
    </row>
    <row r="331" spans="1:65" s="2" customFormat="1" ht="16.5" customHeight="1">
      <c r="A331" s="29"/>
      <c r="B331" s="127"/>
      <c r="C331" s="162" t="s">
        <v>976</v>
      </c>
      <c r="D331" s="162" t="s">
        <v>175</v>
      </c>
      <c r="E331" s="163" t="s">
        <v>1862</v>
      </c>
      <c r="F331" s="164" t="s">
        <v>1863</v>
      </c>
      <c r="G331" s="165" t="s">
        <v>1757</v>
      </c>
      <c r="H331" s="166">
        <v>129</v>
      </c>
      <c r="I331" s="167"/>
      <c r="J331" s="166">
        <f t="shared" si="75"/>
        <v>0</v>
      </c>
      <c r="K331" s="168"/>
      <c r="L331" s="30"/>
      <c r="M331" s="169" t="s">
        <v>1</v>
      </c>
      <c r="N331" s="170" t="s">
        <v>38</v>
      </c>
      <c r="O331" s="58"/>
      <c r="P331" s="171">
        <f t="shared" si="76"/>
        <v>0</v>
      </c>
      <c r="Q331" s="171">
        <v>4.0000000000000003E-5</v>
      </c>
      <c r="R331" s="171">
        <f t="shared" si="77"/>
        <v>5.1600000000000005E-3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200</v>
      </c>
      <c r="AT331" s="173" t="s">
        <v>175</v>
      </c>
      <c r="AU331" s="173" t="s">
        <v>150</v>
      </c>
      <c r="AY331" s="14" t="s">
        <v>172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150</v>
      </c>
      <c r="BK331" s="175">
        <f t="shared" si="84"/>
        <v>0</v>
      </c>
      <c r="BL331" s="14" t="s">
        <v>200</v>
      </c>
      <c r="BM331" s="173" t="s">
        <v>1864</v>
      </c>
    </row>
    <row r="332" spans="1:65" s="2" customFormat="1" ht="16.5" customHeight="1">
      <c r="A332" s="29"/>
      <c r="B332" s="127"/>
      <c r="C332" s="181" t="s">
        <v>693</v>
      </c>
      <c r="D332" s="181" t="s">
        <v>406</v>
      </c>
      <c r="E332" s="182" t="s">
        <v>1865</v>
      </c>
      <c r="F332" s="183" t="s">
        <v>1866</v>
      </c>
      <c r="G332" s="184" t="s">
        <v>1375</v>
      </c>
      <c r="H332" s="185">
        <v>129</v>
      </c>
      <c r="I332" s="186"/>
      <c r="J332" s="185">
        <f t="shared" si="75"/>
        <v>0</v>
      </c>
      <c r="K332" s="187"/>
      <c r="L332" s="188"/>
      <c r="M332" s="189" t="s">
        <v>1</v>
      </c>
      <c r="N332" s="19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225</v>
      </c>
      <c r="AT332" s="173" t="s">
        <v>406</v>
      </c>
      <c r="AU332" s="173" t="s">
        <v>150</v>
      </c>
      <c r="AY332" s="14" t="s">
        <v>172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150</v>
      </c>
      <c r="BK332" s="175">
        <f t="shared" si="84"/>
        <v>0</v>
      </c>
      <c r="BL332" s="14" t="s">
        <v>200</v>
      </c>
      <c r="BM332" s="173" t="s">
        <v>1867</v>
      </c>
    </row>
    <row r="333" spans="1:65" s="2" customFormat="1" ht="21.75" customHeight="1">
      <c r="A333" s="29"/>
      <c r="B333" s="127"/>
      <c r="C333" s="162" t="s">
        <v>983</v>
      </c>
      <c r="D333" s="162" t="s">
        <v>175</v>
      </c>
      <c r="E333" s="163" t="s">
        <v>1868</v>
      </c>
      <c r="F333" s="164" t="s">
        <v>1869</v>
      </c>
      <c r="G333" s="165" t="s">
        <v>1375</v>
      </c>
      <c r="H333" s="166">
        <v>34</v>
      </c>
      <c r="I333" s="167"/>
      <c r="J333" s="166">
        <f t="shared" si="75"/>
        <v>0</v>
      </c>
      <c r="K333" s="168"/>
      <c r="L333" s="30"/>
      <c r="M333" s="169" t="s">
        <v>1</v>
      </c>
      <c r="N333" s="17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200</v>
      </c>
      <c r="AT333" s="173" t="s">
        <v>175</v>
      </c>
      <c r="AU333" s="173" t="s">
        <v>150</v>
      </c>
      <c r="AY333" s="14" t="s">
        <v>172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150</v>
      </c>
      <c r="BK333" s="175">
        <f t="shared" si="84"/>
        <v>0</v>
      </c>
      <c r="BL333" s="14" t="s">
        <v>200</v>
      </c>
      <c r="BM333" s="173" t="s">
        <v>1870</v>
      </c>
    </row>
    <row r="334" spans="1:65" s="2" customFormat="1" ht="24.2" customHeight="1">
      <c r="A334" s="29"/>
      <c r="B334" s="127"/>
      <c r="C334" s="181" t="s">
        <v>696</v>
      </c>
      <c r="D334" s="181" t="s">
        <v>406</v>
      </c>
      <c r="E334" s="182" t="s">
        <v>1871</v>
      </c>
      <c r="F334" s="183" t="s">
        <v>1872</v>
      </c>
      <c r="G334" s="184" t="s">
        <v>1375</v>
      </c>
      <c r="H334" s="185">
        <v>34</v>
      </c>
      <c r="I334" s="186"/>
      <c r="J334" s="185">
        <f t="shared" si="75"/>
        <v>0</v>
      </c>
      <c r="K334" s="187"/>
      <c r="L334" s="188"/>
      <c r="M334" s="189" t="s">
        <v>1</v>
      </c>
      <c r="N334" s="190" t="s">
        <v>38</v>
      </c>
      <c r="O334" s="58"/>
      <c r="P334" s="171">
        <f t="shared" si="76"/>
        <v>0</v>
      </c>
      <c r="Q334" s="171">
        <v>1.8E-3</v>
      </c>
      <c r="R334" s="171">
        <f t="shared" si="77"/>
        <v>6.1199999999999997E-2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225</v>
      </c>
      <c r="AT334" s="173" t="s">
        <v>406</v>
      </c>
      <c r="AU334" s="173" t="s">
        <v>150</v>
      </c>
      <c r="AY334" s="14" t="s">
        <v>172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150</v>
      </c>
      <c r="BK334" s="175">
        <f t="shared" si="84"/>
        <v>0</v>
      </c>
      <c r="BL334" s="14" t="s">
        <v>200</v>
      </c>
      <c r="BM334" s="173" t="s">
        <v>1873</v>
      </c>
    </row>
    <row r="335" spans="1:65" s="2" customFormat="1" ht="16.5" customHeight="1">
      <c r="A335" s="29"/>
      <c r="B335" s="127"/>
      <c r="C335" s="162" t="s">
        <v>990</v>
      </c>
      <c r="D335" s="162" t="s">
        <v>175</v>
      </c>
      <c r="E335" s="163" t="s">
        <v>1874</v>
      </c>
      <c r="F335" s="164" t="s">
        <v>1875</v>
      </c>
      <c r="G335" s="165" t="s">
        <v>1375</v>
      </c>
      <c r="H335" s="166">
        <v>26</v>
      </c>
      <c r="I335" s="167"/>
      <c r="J335" s="166">
        <f t="shared" si="7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76"/>
        <v>0</v>
      </c>
      <c r="Q335" s="171">
        <v>9.0000000000000006E-5</v>
      </c>
      <c r="R335" s="171">
        <f t="shared" si="77"/>
        <v>2.3400000000000001E-3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150</v>
      </c>
      <c r="BK335" s="175">
        <f t="shared" si="84"/>
        <v>0</v>
      </c>
      <c r="BL335" s="14" t="s">
        <v>200</v>
      </c>
      <c r="BM335" s="173" t="s">
        <v>1876</v>
      </c>
    </row>
    <row r="336" spans="1:65" s="2" customFormat="1" ht="16.5" customHeight="1">
      <c r="A336" s="29"/>
      <c r="B336" s="127"/>
      <c r="C336" s="181" t="s">
        <v>700</v>
      </c>
      <c r="D336" s="181" t="s">
        <v>406</v>
      </c>
      <c r="E336" s="182" t="s">
        <v>1877</v>
      </c>
      <c r="F336" s="183" t="s">
        <v>1878</v>
      </c>
      <c r="G336" s="184" t="s">
        <v>1375</v>
      </c>
      <c r="H336" s="185">
        <v>26</v>
      </c>
      <c r="I336" s="186"/>
      <c r="J336" s="185">
        <f t="shared" si="75"/>
        <v>0</v>
      </c>
      <c r="K336" s="187"/>
      <c r="L336" s="188"/>
      <c r="M336" s="189" t="s">
        <v>1</v>
      </c>
      <c r="N336" s="190" t="s">
        <v>38</v>
      </c>
      <c r="O336" s="58"/>
      <c r="P336" s="171">
        <f t="shared" si="76"/>
        <v>0</v>
      </c>
      <c r="Q336" s="171">
        <v>2.2000000000000001E-3</v>
      </c>
      <c r="R336" s="171">
        <f t="shared" si="77"/>
        <v>5.7200000000000001E-2</v>
      </c>
      <c r="S336" s="171">
        <v>0</v>
      </c>
      <c r="T336" s="172">
        <f t="shared" si="7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225</v>
      </c>
      <c r="AT336" s="173" t="s">
        <v>406</v>
      </c>
      <c r="AU336" s="173" t="s">
        <v>150</v>
      </c>
      <c r="AY336" s="14" t="s">
        <v>172</v>
      </c>
      <c r="BE336" s="174">
        <f t="shared" si="79"/>
        <v>0</v>
      </c>
      <c r="BF336" s="174">
        <f t="shared" si="80"/>
        <v>0</v>
      </c>
      <c r="BG336" s="174">
        <f t="shared" si="81"/>
        <v>0</v>
      </c>
      <c r="BH336" s="174">
        <f t="shared" si="82"/>
        <v>0</v>
      </c>
      <c r="BI336" s="174">
        <f t="shared" si="83"/>
        <v>0</v>
      </c>
      <c r="BJ336" s="14" t="s">
        <v>150</v>
      </c>
      <c r="BK336" s="175">
        <f t="shared" si="84"/>
        <v>0</v>
      </c>
      <c r="BL336" s="14" t="s">
        <v>200</v>
      </c>
      <c r="BM336" s="173" t="s">
        <v>1879</v>
      </c>
    </row>
    <row r="337" spans="1:65" s="2" customFormat="1" ht="24.2" customHeight="1">
      <c r="A337" s="29"/>
      <c r="B337" s="127"/>
      <c r="C337" s="162" t="s">
        <v>997</v>
      </c>
      <c r="D337" s="162" t="s">
        <v>175</v>
      </c>
      <c r="E337" s="163" t="s">
        <v>1880</v>
      </c>
      <c r="F337" s="164" t="s">
        <v>1881</v>
      </c>
      <c r="G337" s="165" t="s">
        <v>1375</v>
      </c>
      <c r="H337" s="166">
        <v>37</v>
      </c>
      <c r="I337" s="167"/>
      <c r="J337" s="166">
        <f t="shared" si="75"/>
        <v>0</v>
      </c>
      <c r="K337" s="168"/>
      <c r="L337" s="30"/>
      <c r="M337" s="169" t="s">
        <v>1</v>
      </c>
      <c r="N337" s="170" t="s">
        <v>38</v>
      </c>
      <c r="O337" s="58"/>
      <c r="P337" s="171">
        <f t="shared" si="76"/>
        <v>0</v>
      </c>
      <c r="Q337" s="171">
        <v>2.2000000000000001E-4</v>
      </c>
      <c r="R337" s="171">
        <f t="shared" si="77"/>
        <v>8.1399999999999997E-3</v>
      </c>
      <c r="S337" s="171">
        <v>0</v>
      </c>
      <c r="T337" s="172">
        <f t="shared" si="7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200</v>
      </c>
      <c r="AT337" s="173" t="s">
        <v>175</v>
      </c>
      <c r="AU337" s="173" t="s">
        <v>150</v>
      </c>
      <c r="AY337" s="14" t="s">
        <v>172</v>
      </c>
      <c r="BE337" s="174">
        <f t="shared" si="79"/>
        <v>0</v>
      </c>
      <c r="BF337" s="174">
        <f t="shared" si="80"/>
        <v>0</v>
      </c>
      <c r="BG337" s="174">
        <f t="shared" si="81"/>
        <v>0</v>
      </c>
      <c r="BH337" s="174">
        <f t="shared" si="82"/>
        <v>0</v>
      </c>
      <c r="BI337" s="174">
        <f t="shared" si="83"/>
        <v>0</v>
      </c>
      <c r="BJ337" s="14" t="s">
        <v>150</v>
      </c>
      <c r="BK337" s="175">
        <f t="shared" si="84"/>
        <v>0</v>
      </c>
      <c r="BL337" s="14" t="s">
        <v>200</v>
      </c>
      <c r="BM337" s="173" t="s">
        <v>1882</v>
      </c>
    </row>
    <row r="338" spans="1:65" s="2" customFormat="1" ht="16.5" customHeight="1">
      <c r="A338" s="29"/>
      <c r="B338" s="127"/>
      <c r="C338" s="162" t="s">
        <v>703</v>
      </c>
      <c r="D338" s="162" t="s">
        <v>175</v>
      </c>
      <c r="E338" s="163" t="s">
        <v>1883</v>
      </c>
      <c r="F338" s="164" t="s">
        <v>1884</v>
      </c>
      <c r="G338" s="165" t="s">
        <v>1375</v>
      </c>
      <c r="H338" s="166">
        <v>34</v>
      </c>
      <c r="I338" s="167"/>
      <c r="J338" s="166">
        <f t="shared" si="7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76"/>
        <v>0</v>
      </c>
      <c r="Q338" s="171">
        <v>9.0000000000000006E-5</v>
      </c>
      <c r="R338" s="171">
        <f t="shared" si="77"/>
        <v>3.0600000000000002E-3</v>
      </c>
      <c r="S338" s="171">
        <v>0</v>
      </c>
      <c r="T338" s="172">
        <f t="shared" si="7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79"/>
        <v>0</v>
      </c>
      <c r="BF338" s="174">
        <f t="shared" si="80"/>
        <v>0</v>
      </c>
      <c r="BG338" s="174">
        <f t="shared" si="81"/>
        <v>0</v>
      </c>
      <c r="BH338" s="174">
        <f t="shared" si="82"/>
        <v>0</v>
      </c>
      <c r="BI338" s="174">
        <f t="shared" si="83"/>
        <v>0</v>
      </c>
      <c r="BJ338" s="14" t="s">
        <v>150</v>
      </c>
      <c r="BK338" s="175">
        <f t="shared" si="84"/>
        <v>0</v>
      </c>
      <c r="BL338" s="14" t="s">
        <v>200</v>
      </c>
      <c r="BM338" s="173" t="s">
        <v>1885</v>
      </c>
    </row>
    <row r="339" spans="1:65" s="2" customFormat="1" ht="24.2" customHeight="1">
      <c r="A339" s="29"/>
      <c r="B339" s="127"/>
      <c r="C339" s="181" t="s">
        <v>1004</v>
      </c>
      <c r="D339" s="181" t="s">
        <v>406</v>
      </c>
      <c r="E339" s="182" t="s">
        <v>1886</v>
      </c>
      <c r="F339" s="183" t="s">
        <v>1887</v>
      </c>
      <c r="G339" s="184" t="s">
        <v>1375</v>
      </c>
      <c r="H339" s="185">
        <v>34</v>
      </c>
      <c r="I339" s="186"/>
      <c r="J339" s="185">
        <f t="shared" si="7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76"/>
        <v>0</v>
      </c>
      <c r="Q339" s="171">
        <v>1.9000000000000001E-4</v>
      </c>
      <c r="R339" s="171">
        <f t="shared" si="77"/>
        <v>6.4600000000000005E-3</v>
      </c>
      <c r="S339" s="171">
        <v>0</v>
      </c>
      <c r="T339" s="172">
        <f t="shared" si="7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225</v>
      </c>
      <c r="AT339" s="173" t="s">
        <v>406</v>
      </c>
      <c r="AU339" s="173" t="s">
        <v>150</v>
      </c>
      <c r="AY339" s="14" t="s">
        <v>172</v>
      </c>
      <c r="BE339" s="174">
        <f t="shared" si="79"/>
        <v>0</v>
      </c>
      <c r="BF339" s="174">
        <f t="shared" si="80"/>
        <v>0</v>
      </c>
      <c r="BG339" s="174">
        <f t="shared" si="81"/>
        <v>0</v>
      </c>
      <c r="BH339" s="174">
        <f t="shared" si="82"/>
        <v>0</v>
      </c>
      <c r="BI339" s="174">
        <f t="shared" si="83"/>
        <v>0</v>
      </c>
      <c r="BJ339" s="14" t="s">
        <v>150</v>
      </c>
      <c r="BK339" s="175">
        <f t="shared" si="84"/>
        <v>0</v>
      </c>
      <c r="BL339" s="14" t="s">
        <v>200</v>
      </c>
      <c r="BM339" s="173" t="s">
        <v>1888</v>
      </c>
    </row>
    <row r="340" spans="1:65" s="2" customFormat="1" ht="16.5" customHeight="1">
      <c r="A340" s="29"/>
      <c r="B340" s="127"/>
      <c r="C340" s="162" t="s">
        <v>706</v>
      </c>
      <c r="D340" s="162" t="s">
        <v>175</v>
      </c>
      <c r="E340" s="163" t="s">
        <v>1889</v>
      </c>
      <c r="F340" s="164" t="s">
        <v>1890</v>
      </c>
      <c r="G340" s="165" t="s">
        <v>1375</v>
      </c>
      <c r="H340" s="166">
        <v>3</v>
      </c>
      <c r="I340" s="167"/>
      <c r="J340" s="166">
        <f t="shared" si="7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76"/>
        <v>0</v>
      </c>
      <c r="Q340" s="171">
        <v>9.0000000000000006E-5</v>
      </c>
      <c r="R340" s="171">
        <f t="shared" si="77"/>
        <v>2.7E-4</v>
      </c>
      <c r="S340" s="171">
        <v>0</v>
      </c>
      <c r="T340" s="172">
        <f t="shared" si="7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200</v>
      </c>
      <c r="AT340" s="173" t="s">
        <v>175</v>
      </c>
      <c r="AU340" s="173" t="s">
        <v>150</v>
      </c>
      <c r="AY340" s="14" t="s">
        <v>172</v>
      </c>
      <c r="BE340" s="174">
        <f t="shared" si="79"/>
        <v>0</v>
      </c>
      <c r="BF340" s="174">
        <f t="shared" si="80"/>
        <v>0</v>
      </c>
      <c r="BG340" s="174">
        <f t="shared" si="81"/>
        <v>0</v>
      </c>
      <c r="BH340" s="174">
        <f t="shared" si="82"/>
        <v>0</v>
      </c>
      <c r="BI340" s="174">
        <f t="shared" si="83"/>
        <v>0</v>
      </c>
      <c r="BJ340" s="14" t="s">
        <v>150</v>
      </c>
      <c r="BK340" s="175">
        <f t="shared" si="84"/>
        <v>0</v>
      </c>
      <c r="BL340" s="14" t="s">
        <v>200</v>
      </c>
      <c r="BM340" s="173" t="s">
        <v>1891</v>
      </c>
    </row>
    <row r="341" spans="1:65" s="2" customFormat="1" ht="16.5" customHeight="1">
      <c r="A341" s="29"/>
      <c r="B341" s="127"/>
      <c r="C341" s="181" t="s">
        <v>1011</v>
      </c>
      <c r="D341" s="181" t="s">
        <v>406</v>
      </c>
      <c r="E341" s="182" t="s">
        <v>1892</v>
      </c>
      <c r="F341" s="183" t="s">
        <v>1893</v>
      </c>
      <c r="G341" s="184" t="s">
        <v>1375</v>
      </c>
      <c r="H341" s="185">
        <v>3</v>
      </c>
      <c r="I341" s="186"/>
      <c r="J341" s="185">
        <f t="shared" si="7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76"/>
        <v>0</v>
      </c>
      <c r="Q341" s="171">
        <v>2.3000000000000001E-4</v>
      </c>
      <c r="R341" s="171">
        <f t="shared" si="77"/>
        <v>6.9000000000000008E-4</v>
      </c>
      <c r="S341" s="171">
        <v>0</v>
      </c>
      <c r="T341" s="172">
        <f t="shared" si="7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225</v>
      </c>
      <c r="AT341" s="173" t="s">
        <v>406</v>
      </c>
      <c r="AU341" s="173" t="s">
        <v>150</v>
      </c>
      <c r="AY341" s="14" t="s">
        <v>172</v>
      </c>
      <c r="BE341" s="174">
        <f t="shared" si="79"/>
        <v>0</v>
      </c>
      <c r="BF341" s="174">
        <f t="shared" si="80"/>
        <v>0</v>
      </c>
      <c r="BG341" s="174">
        <f t="shared" si="81"/>
        <v>0</v>
      </c>
      <c r="BH341" s="174">
        <f t="shared" si="82"/>
        <v>0</v>
      </c>
      <c r="BI341" s="174">
        <f t="shared" si="83"/>
        <v>0</v>
      </c>
      <c r="BJ341" s="14" t="s">
        <v>150</v>
      </c>
      <c r="BK341" s="175">
        <f t="shared" si="84"/>
        <v>0</v>
      </c>
      <c r="BL341" s="14" t="s">
        <v>200</v>
      </c>
      <c r="BM341" s="173" t="s">
        <v>1894</v>
      </c>
    </row>
    <row r="342" spans="1:65" s="2" customFormat="1" ht="16.5" customHeight="1">
      <c r="A342" s="29"/>
      <c r="B342" s="127"/>
      <c r="C342" s="162" t="s">
        <v>709</v>
      </c>
      <c r="D342" s="162" t="s">
        <v>175</v>
      </c>
      <c r="E342" s="163" t="s">
        <v>1895</v>
      </c>
      <c r="F342" s="164" t="s">
        <v>1896</v>
      </c>
      <c r="G342" s="165" t="s">
        <v>1375</v>
      </c>
      <c r="H342" s="166">
        <v>20</v>
      </c>
      <c r="I342" s="167"/>
      <c r="J342" s="166">
        <f t="shared" si="7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76"/>
        <v>0</v>
      </c>
      <c r="Q342" s="171">
        <v>1.07E-3</v>
      </c>
      <c r="R342" s="171">
        <f t="shared" si="77"/>
        <v>2.1399999999999999E-2</v>
      </c>
      <c r="S342" s="171">
        <v>0</v>
      </c>
      <c r="T342" s="172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200</v>
      </c>
      <c r="AT342" s="173" t="s">
        <v>175</v>
      </c>
      <c r="AU342" s="173" t="s">
        <v>150</v>
      </c>
      <c r="AY342" s="14" t="s">
        <v>172</v>
      </c>
      <c r="BE342" s="174">
        <f t="shared" si="79"/>
        <v>0</v>
      </c>
      <c r="BF342" s="174">
        <f t="shared" si="80"/>
        <v>0</v>
      </c>
      <c r="BG342" s="174">
        <f t="shared" si="81"/>
        <v>0</v>
      </c>
      <c r="BH342" s="174">
        <f t="shared" si="82"/>
        <v>0</v>
      </c>
      <c r="BI342" s="174">
        <f t="shared" si="83"/>
        <v>0</v>
      </c>
      <c r="BJ342" s="14" t="s">
        <v>150</v>
      </c>
      <c r="BK342" s="175">
        <f t="shared" si="84"/>
        <v>0</v>
      </c>
      <c r="BL342" s="14" t="s">
        <v>200</v>
      </c>
      <c r="BM342" s="173" t="s">
        <v>1897</v>
      </c>
    </row>
    <row r="343" spans="1:65" s="2" customFormat="1" ht="16.5" customHeight="1">
      <c r="A343" s="29"/>
      <c r="B343" s="127"/>
      <c r="C343" s="162" t="s">
        <v>1018</v>
      </c>
      <c r="D343" s="162" t="s">
        <v>175</v>
      </c>
      <c r="E343" s="163" t="s">
        <v>1898</v>
      </c>
      <c r="F343" s="164" t="s">
        <v>1899</v>
      </c>
      <c r="G343" s="165" t="s">
        <v>1375</v>
      </c>
      <c r="H343" s="166">
        <v>18</v>
      </c>
      <c r="I343" s="167"/>
      <c r="J343" s="166">
        <f t="shared" si="75"/>
        <v>0</v>
      </c>
      <c r="K343" s="168"/>
      <c r="L343" s="30"/>
      <c r="M343" s="169" t="s">
        <v>1</v>
      </c>
      <c r="N343" s="170" t="s">
        <v>38</v>
      </c>
      <c r="O343" s="58"/>
      <c r="P343" s="171">
        <f t="shared" si="76"/>
        <v>0</v>
      </c>
      <c r="Q343" s="171">
        <v>1.07E-3</v>
      </c>
      <c r="R343" s="171">
        <f t="shared" si="77"/>
        <v>1.9259999999999999E-2</v>
      </c>
      <c r="S343" s="171">
        <v>0</v>
      </c>
      <c r="T343" s="172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200</v>
      </c>
      <c r="AT343" s="173" t="s">
        <v>175</v>
      </c>
      <c r="AU343" s="173" t="s">
        <v>150</v>
      </c>
      <c r="AY343" s="14" t="s">
        <v>172</v>
      </c>
      <c r="BE343" s="174">
        <f t="shared" si="79"/>
        <v>0</v>
      </c>
      <c r="BF343" s="174">
        <f t="shared" si="80"/>
        <v>0</v>
      </c>
      <c r="BG343" s="174">
        <f t="shared" si="81"/>
        <v>0</v>
      </c>
      <c r="BH343" s="174">
        <f t="shared" si="82"/>
        <v>0</v>
      </c>
      <c r="BI343" s="174">
        <f t="shared" si="83"/>
        <v>0</v>
      </c>
      <c r="BJ343" s="14" t="s">
        <v>150</v>
      </c>
      <c r="BK343" s="175">
        <f t="shared" si="84"/>
        <v>0</v>
      </c>
      <c r="BL343" s="14" t="s">
        <v>200</v>
      </c>
      <c r="BM343" s="173" t="s">
        <v>1900</v>
      </c>
    </row>
    <row r="344" spans="1:65" s="2" customFormat="1" ht="21.75" customHeight="1">
      <c r="A344" s="29"/>
      <c r="B344" s="127"/>
      <c r="C344" s="162" t="s">
        <v>713</v>
      </c>
      <c r="D344" s="162" t="s">
        <v>175</v>
      </c>
      <c r="E344" s="163" t="s">
        <v>1901</v>
      </c>
      <c r="F344" s="164" t="s">
        <v>1902</v>
      </c>
      <c r="G344" s="165" t="s">
        <v>1375</v>
      </c>
      <c r="H344" s="166">
        <v>16</v>
      </c>
      <c r="I344" s="167"/>
      <c r="J344" s="166">
        <f t="shared" si="7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76"/>
        <v>0</v>
      </c>
      <c r="Q344" s="171">
        <v>1E-3</v>
      </c>
      <c r="R344" s="171">
        <f t="shared" si="77"/>
        <v>1.6E-2</v>
      </c>
      <c r="S344" s="171">
        <v>0</v>
      </c>
      <c r="T344" s="172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200</v>
      </c>
      <c r="AT344" s="173" t="s">
        <v>175</v>
      </c>
      <c r="AU344" s="173" t="s">
        <v>150</v>
      </c>
      <c r="AY344" s="14" t="s">
        <v>172</v>
      </c>
      <c r="BE344" s="174">
        <f t="shared" si="79"/>
        <v>0</v>
      </c>
      <c r="BF344" s="174">
        <f t="shared" si="80"/>
        <v>0</v>
      </c>
      <c r="BG344" s="174">
        <f t="shared" si="81"/>
        <v>0</v>
      </c>
      <c r="BH344" s="174">
        <f t="shared" si="82"/>
        <v>0</v>
      </c>
      <c r="BI344" s="174">
        <f t="shared" si="83"/>
        <v>0</v>
      </c>
      <c r="BJ344" s="14" t="s">
        <v>150</v>
      </c>
      <c r="BK344" s="175">
        <f t="shared" si="84"/>
        <v>0</v>
      </c>
      <c r="BL344" s="14" t="s">
        <v>200</v>
      </c>
      <c r="BM344" s="173" t="s">
        <v>1903</v>
      </c>
    </row>
    <row r="345" spans="1:65" s="2" customFormat="1" ht="16.5" customHeight="1">
      <c r="A345" s="29"/>
      <c r="B345" s="127"/>
      <c r="C345" s="162" t="s">
        <v>1025</v>
      </c>
      <c r="D345" s="162" t="s">
        <v>175</v>
      </c>
      <c r="E345" s="163" t="s">
        <v>1904</v>
      </c>
      <c r="F345" s="164" t="s">
        <v>1905</v>
      </c>
      <c r="G345" s="165" t="s">
        <v>1375</v>
      </c>
      <c r="H345" s="166">
        <v>14</v>
      </c>
      <c r="I345" s="167"/>
      <c r="J345" s="166">
        <f t="shared" si="75"/>
        <v>0</v>
      </c>
      <c r="K345" s="168"/>
      <c r="L345" s="30"/>
      <c r="M345" s="169" t="s">
        <v>1</v>
      </c>
      <c r="N345" s="170" t="s">
        <v>38</v>
      </c>
      <c r="O345" s="58"/>
      <c r="P345" s="171">
        <f t="shared" si="76"/>
        <v>0</v>
      </c>
      <c r="Q345" s="171">
        <v>5.0000000000000001E-4</v>
      </c>
      <c r="R345" s="171">
        <f t="shared" si="77"/>
        <v>7.0000000000000001E-3</v>
      </c>
      <c r="S345" s="171">
        <v>0</v>
      </c>
      <c r="T345" s="172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200</v>
      </c>
      <c r="AT345" s="173" t="s">
        <v>175</v>
      </c>
      <c r="AU345" s="173" t="s">
        <v>150</v>
      </c>
      <c r="AY345" s="14" t="s">
        <v>172</v>
      </c>
      <c r="BE345" s="174">
        <f t="shared" si="79"/>
        <v>0</v>
      </c>
      <c r="BF345" s="174">
        <f t="shared" si="80"/>
        <v>0</v>
      </c>
      <c r="BG345" s="174">
        <f t="shared" si="81"/>
        <v>0</v>
      </c>
      <c r="BH345" s="174">
        <f t="shared" si="82"/>
        <v>0</v>
      </c>
      <c r="BI345" s="174">
        <f t="shared" si="83"/>
        <v>0</v>
      </c>
      <c r="BJ345" s="14" t="s">
        <v>150</v>
      </c>
      <c r="BK345" s="175">
        <f t="shared" si="84"/>
        <v>0</v>
      </c>
      <c r="BL345" s="14" t="s">
        <v>200</v>
      </c>
      <c r="BM345" s="173" t="s">
        <v>1906</v>
      </c>
    </row>
    <row r="346" spans="1:65" s="2" customFormat="1" ht="24.2" customHeight="1">
      <c r="A346" s="29"/>
      <c r="B346" s="127"/>
      <c r="C346" s="162" t="s">
        <v>716</v>
      </c>
      <c r="D346" s="162" t="s">
        <v>175</v>
      </c>
      <c r="E346" s="163" t="s">
        <v>1907</v>
      </c>
      <c r="F346" s="164" t="s">
        <v>1908</v>
      </c>
      <c r="G346" s="165" t="s">
        <v>266</v>
      </c>
      <c r="H346" s="166">
        <v>0.95</v>
      </c>
      <c r="I346" s="167"/>
      <c r="J346" s="166">
        <f t="shared" si="75"/>
        <v>0</v>
      </c>
      <c r="K346" s="168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200</v>
      </c>
      <c r="AT346" s="173" t="s">
        <v>175</v>
      </c>
      <c r="AU346" s="173" t="s">
        <v>150</v>
      </c>
      <c r="AY346" s="14" t="s">
        <v>172</v>
      </c>
      <c r="BE346" s="174">
        <f t="shared" si="79"/>
        <v>0</v>
      </c>
      <c r="BF346" s="174">
        <f t="shared" si="80"/>
        <v>0</v>
      </c>
      <c r="BG346" s="174">
        <f t="shared" si="81"/>
        <v>0</v>
      </c>
      <c r="BH346" s="174">
        <f t="shared" si="82"/>
        <v>0</v>
      </c>
      <c r="BI346" s="174">
        <f t="shared" si="83"/>
        <v>0</v>
      </c>
      <c r="BJ346" s="14" t="s">
        <v>150</v>
      </c>
      <c r="BK346" s="175">
        <f t="shared" si="84"/>
        <v>0</v>
      </c>
      <c r="BL346" s="14" t="s">
        <v>200</v>
      </c>
      <c r="BM346" s="173" t="s">
        <v>1909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99" t="s">
        <v>1910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99" t="str">
        <f>E9</f>
        <v>03 - SO 01.1b Športova hala - zdravotechnika časť 2 - kanalizácia pre Odovzdávaciu stanicu tepla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1911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414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417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1912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1913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419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1914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1915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1916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41" t="s">
        <v>148</v>
      </c>
      <c r="E110" s="242"/>
      <c r="F110" s="242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1" t="s">
        <v>151</v>
      </c>
      <c r="E111" s="242"/>
      <c r="F111" s="242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1" t="s">
        <v>152</v>
      </c>
      <c r="E112" s="242"/>
      <c r="F112" s="242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1" t="s">
        <v>153</v>
      </c>
      <c r="E113" s="242"/>
      <c r="F113" s="242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1" t="s">
        <v>154</v>
      </c>
      <c r="E114" s="242"/>
      <c r="F114" s="242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1.25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37" t="str">
        <f>E7</f>
        <v xml:space="preserve"> ŠH Angels Aréna  Rekonštrukcia a Modernizácia pre VO</v>
      </c>
      <c r="F126" s="238"/>
      <c r="G126" s="238"/>
      <c r="H126" s="238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199" t="str">
        <f>E9</f>
        <v>03 - SO 01.1b Športova hala - zdravotechnika časť 2 - kanalizácia pre Odovzdávaciu stanicu tepla</v>
      </c>
      <c r="F128" s="239"/>
      <c r="G128" s="239"/>
      <c r="H128" s="23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21</v>
      </c>
      <c r="D132" s="29"/>
      <c r="E132" s="29"/>
      <c r="F132" s="22" t="str">
        <f>E15</f>
        <v>Mesto Košice, Tr. SNP 48/A, 040 11 Košice</v>
      </c>
      <c r="G132" s="29"/>
      <c r="H132" s="29"/>
      <c r="I132" s="24" t="s">
        <v>26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24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1917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439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1918</v>
      </c>
      <c r="F139" s="164" t="s">
        <v>1919</v>
      </c>
      <c r="G139" s="165" t="s">
        <v>185</v>
      </c>
      <c r="H139" s="166">
        <v>2</v>
      </c>
      <c r="I139" s="167"/>
      <c r="J139" s="166">
        <f t="shared" ref="J139:J150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50" si="6">O139*H139</f>
        <v>0</v>
      </c>
      <c r="Q139" s="171">
        <v>0</v>
      </c>
      <c r="R139" s="171">
        <f t="shared" ref="R139:R150" si="7">Q139*H139</f>
        <v>0</v>
      </c>
      <c r="S139" s="171">
        <v>0</v>
      </c>
      <c r="T139" s="172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150</v>
      </c>
      <c r="AY139" s="14" t="s">
        <v>172</v>
      </c>
      <c r="BE139" s="174">
        <f t="shared" ref="BE139:BE150" si="9">IF(N139="základná",J139,0)</f>
        <v>0</v>
      </c>
      <c r="BF139" s="174">
        <f t="shared" ref="BF139:BF150" si="10">IF(N139="znížená",J139,0)</f>
        <v>0</v>
      </c>
      <c r="BG139" s="174">
        <f t="shared" ref="BG139:BG150" si="11">IF(N139="zákl. prenesená",J139,0)</f>
        <v>0</v>
      </c>
      <c r="BH139" s="174">
        <f t="shared" ref="BH139:BH150" si="12">IF(N139="zníž. prenesená",J139,0)</f>
        <v>0</v>
      </c>
      <c r="BI139" s="174">
        <f t="shared" ref="BI139:BI150" si="13">IF(N139="nulová",J139,0)</f>
        <v>0</v>
      </c>
      <c r="BJ139" s="14" t="s">
        <v>150</v>
      </c>
      <c r="BK139" s="175">
        <f t="shared" ref="BK139:BK150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1920</v>
      </c>
      <c r="F140" s="164" t="s">
        <v>1921</v>
      </c>
      <c r="G140" s="165" t="s">
        <v>185</v>
      </c>
      <c r="H140" s="166">
        <v>8.91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1922</v>
      </c>
      <c r="F141" s="164" t="s">
        <v>1923</v>
      </c>
      <c r="G141" s="165" t="s">
        <v>185</v>
      </c>
      <c r="H141" s="166">
        <v>0.5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1924</v>
      </c>
      <c r="F142" s="164" t="s">
        <v>1925</v>
      </c>
      <c r="G142" s="165" t="s">
        <v>178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1926</v>
      </c>
      <c r="F143" s="164" t="s">
        <v>1927</v>
      </c>
      <c r="G143" s="165" t="s">
        <v>178</v>
      </c>
      <c r="H143" s="166">
        <v>10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1928</v>
      </c>
      <c r="F144" s="164" t="s">
        <v>1929</v>
      </c>
      <c r="G144" s="165" t="s">
        <v>185</v>
      </c>
      <c r="H144" s="166">
        <v>4.95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450</v>
      </c>
      <c r="F145" s="164" t="s">
        <v>451</v>
      </c>
      <c r="G145" s="165" t="s">
        <v>185</v>
      </c>
      <c r="H145" s="166">
        <v>4.95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1930</v>
      </c>
      <c r="F146" s="164" t="s">
        <v>1931</v>
      </c>
      <c r="G146" s="165" t="s">
        <v>185</v>
      </c>
      <c r="H146" s="166">
        <v>4.95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1932</v>
      </c>
      <c r="F147" s="164" t="s">
        <v>1933</v>
      </c>
      <c r="G147" s="165" t="s">
        <v>185</v>
      </c>
      <c r="H147" s="166">
        <v>4.95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456</v>
      </c>
      <c r="F148" s="164" t="s">
        <v>457</v>
      </c>
      <c r="G148" s="165" t="s">
        <v>185</v>
      </c>
      <c r="H148" s="166">
        <v>4.95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406</v>
      </c>
      <c r="E149" s="182" t="s">
        <v>1934</v>
      </c>
      <c r="F149" s="183" t="s">
        <v>1935</v>
      </c>
      <c r="G149" s="184" t="s">
        <v>266</v>
      </c>
      <c r="H149" s="185">
        <v>8.91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1936</v>
      </c>
      <c r="F150" s="164" t="s">
        <v>1937</v>
      </c>
      <c r="G150" s="165" t="s">
        <v>185</v>
      </c>
      <c r="H150" s="166">
        <v>2.97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528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1938</v>
      </c>
      <c r="F152" s="164" t="s">
        <v>1939</v>
      </c>
      <c r="G152" s="165" t="s">
        <v>185</v>
      </c>
      <c r="H152" s="166">
        <v>0.99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38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150</v>
      </c>
      <c r="BK152" s="175">
        <f>ROUND(I152*H152,3)</f>
        <v>0</v>
      </c>
      <c r="BL152" s="14" t="s">
        <v>179</v>
      </c>
      <c r="BM152" s="173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1940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1941</v>
      </c>
      <c r="F154" s="164" t="s">
        <v>1942</v>
      </c>
      <c r="G154" s="165" t="s">
        <v>178</v>
      </c>
      <c r="H154" s="166">
        <v>0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38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150</v>
      </c>
      <c r="BK154" s="175">
        <f>ROUND(I154*H154,3)</f>
        <v>0</v>
      </c>
      <c r="BL154" s="14" t="s">
        <v>179</v>
      </c>
      <c r="BM154" s="173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1943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1944</v>
      </c>
      <c r="F156" s="164" t="s">
        <v>1945</v>
      </c>
      <c r="G156" s="165" t="s">
        <v>239</v>
      </c>
      <c r="H156" s="166">
        <v>2.2000000000000002</v>
      </c>
      <c r="I156" s="167"/>
      <c r="J156" s="166">
        <f t="shared" ref="J156:J165" si="15">ROUND(I156*H156,3)</f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ref="P156:P165" si="16">O156*H156</f>
        <v>0</v>
      </c>
      <c r="Q156" s="171">
        <v>0</v>
      </c>
      <c r="R156" s="171">
        <f t="shared" ref="R156:R165" si="17">Q156*H156</f>
        <v>0</v>
      </c>
      <c r="S156" s="171">
        <v>0</v>
      </c>
      <c r="T156" s="172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ref="BE156:BE165" si="19">IF(N156="základná",J156,0)</f>
        <v>0</v>
      </c>
      <c r="BF156" s="174">
        <f t="shared" ref="BF156:BF165" si="20">IF(N156="znížená",J156,0)</f>
        <v>0</v>
      </c>
      <c r="BG156" s="174">
        <f t="shared" ref="BG156:BG165" si="21">IF(N156="zákl. prenesená",J156,0)</f>
        <v>0</v>
      </c>
      <c r="BH156" s="174">
        <f t="shared" ref="BH156:BH165" si="22">IF(N156="zníž. prenesená",J156,0)</f>
        <v>0</v>
      </c>
      <c r="BI156" s="174">
        <f t="shared" ref="BI156:BI165" si="23">IF(N156="nulová",J156,0)</f>
        <v>0</v>
      </c>
      <c r="BJ156" s="14" t="s">
        <v>150</v>
      </c>
      <c r="BK156" s="175">
        <f t="shared" ref="BK156:BK165" si="24">ROUND(I156*H156,3)</f>
        <v>0</v>
      </c>
      <c r="BL156" s="14" t="s">
        <v>179</v>
      </c>
      <c r="BM156" s="173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406</v>
      </c>
      <c r="E157" s="182" t="s">
        <v>1946</v>
      </c>
      <c r="F157" s="183" t="s">
        <v>1947</v>
      </c>
      <c r="G157" s="184" t="s">
        <v>244</v>
      </c>
      <c r="H157" s="185">
        <v>0.36699999999999999</v>
      </c>
      <c r="I157" s="186"/>
      <c r="J157" s="185">
        <f t="shared" si="1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3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1948</v>
      </c>
      <c r="F158" s="164" t="s">
        <v>1949</v>
      </c>
      <c r="G158" s="165" t="s">
        <v>244</v>
      </c>
      <c r="H158" s="166">
        <v>1</v>
      </c>
      <c r="I158" s="167"/>
      <c r="J158" s="166">
        <f t="shared" si="1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3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406</v>
      </c>
      <c r="E159" s="182" t="s">
        <v>1950</v>
      </c>
      <c r="F159" s="183" t="s">
        <v>1951</v>
      </c>
      <c r="G159" s="184" t="s">
        <v>244</v>
      </c>
      <c r="H159" s="185">
        <v>1</v>
      </c>
      <c r="I159" s="186"/>
      <c r="J159" s="185">
        <f t="shared" si="1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406</v>
      </c>
      <c r="AU159" s="173" t="s">
        <v>150</v>
      </c>
      <c r="AY159" s="14" t="s">
        <v>172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3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1952</v>
      </c>
      <c r="F160" s="164" t="s">
        <v>1953</v>
      </c>
      <c r="G160" s="165" t="s">
        <v>239</v>
      </c>
      <c r="H160" s="166">
        <v>2.2000000000000002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3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1954</v>
      </c>
      <c r="F161" s="164" t="s">
        <v>1955</v>
      </c>
      <c r="G161" s="165" t="s">
        <v>185</v>
      </c>
      <c r="H161" s="166">
        <v>0.25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1956</v>
      </c>
      <c r="F162" s="164" t="s">
        <v>1957</v>
      </c>
      <c r="G162" s="165" t="s">
        <v>185</v>
      </c>
      <c r="H162" s="166">
        <v>0.25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1958</v>
      </c>
      <c r="F163" s="164" t="s">
        <v>1959</v>
      </c>
      <c r="G163" s="165" t="s">
        <v>178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1960</v>
      </c>
      <c r="F164" s="164" t="s">
        <v>1961</v>
      </c>
      <c r="G164" s="165" t="s">
        <v>178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1962</v>
      </c>
      <c r="F165" s="164" t="s">
        <v>1963</v>
      </c>
      <c r="G165" s="165" t="s">
        <v>239</v>
      </c>
      <c r="H165" s="166">
        <v>11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650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1964</v>
      </c>
      <c r="F167" s="164" t="s">
        <v>1965</v>
      </c>
      <c r="G167" s="165" t="s">
        <v>239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179</v>
      </c>
      <c r="BM167" s="173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1966</v>
      </c>
      <c r="F168" s="164" t="s">
        <v>1967</v>
      </c>
      <c r="G168" s="165" t="s">
        <v>185</v>
      </c>
      <c r="H168" s="166">
        <v>6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179</v>
      </c>
      <c r="BM168" s="173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1968</v>
      </c>
      <c r="F169" s="164" t="s">
        <v>1969</v>
      </c>
      <c r="G169" s="165" t="s">
        <v>244</v>
      </c>
      <c r="H169" s="166">
        <v>1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150</v>
      </c>
      <c r="BK169" s="175">
        <f>ROUND(I169*H169,3)</f>
        <v>0</v>
      </c>
      <c r="BL169" s="14" t="s">
        <v>179</v>
      </c>
      <c r="BM169" s="173" t="s">
        <v>267</v>
      </c>
    </row>
    <row r="170" spans="1:65" s="12" customFormat="1" ht="22.9" customHeight="1">
      <c r="B170" s="149"/>
      <c r="D170" s="150" t="s">
        <v>71</v>
      </c>
      <c r="E170" s="160" t="s">
        <v>682</v>
      </c>
      <c r="F170" s="160" t="s">
        <v>1970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1971</v>
      </c>
      <c r="F171" s="164" t="s">
        <v>1972</v>
      </c>
      <c r="G171" s="165" t="s">
        <v>266</v>
      </c>
      <c r="H171" s="166">
        <v>9.4930000000000003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150</v>
      </c>
      <c r="BK171" s="175">
        <f>ROUND(I171*H171,3)</f>
        <v>0</v>
      </c>
      <c r="BL171" s="14" t="s">
        <v>179</v>
      </c>
      <c r="BM171" s="173" t="s">
        <v>270</v>
      </c>
    </row>
    <row r="172" spans="1:65" s="12" customFormat="1" ht="25.9" customHeight="1">
      <c r="B172" s="149"/>
      <c r="D172" s="150" t="s">
        <v>71</v>
      </c>
      <c r="E172" s="151" t="s">
        <v>285</v>
      </c>
      <c r="F172" s="151" t="s">
        <v>286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1536</v>
      </c>
      <c r="F173" s="160" t="s">
        <v>1973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1974</v>
      </c>
      <c r="F174" s="164" t="s">
        <v>1975</v>
      </c>
      <c r="G174" s="165" t="s">
        <v>239</v>
      </c>
      <c r="H174" s="166">
        <v>4.3</v>
      </c>
      <c r="I174" s="167"/>
      <c r="J174" s="166">
        <f t="shared" ref="J174:J196" si="25">ROUND(I174*H174,3)</f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ref="P174:P196" si="26">O174*H174</f>
        <v>0</v>
      </c>
      <c r="Q174" s="171">
        <v>0</v>
      </c>
      <c r="R174" s="171">
        <f t="shared" ref="R174:R196" si="27">Q174*H174</f>
        <v>0</v>
      </c>
      <c r="S174" s="171">
        <v>0</v>
      </c>
      <c r="T174" s="172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200</v>
      </c>
      <c r="AT174" s="173" t="s">
        <v>175</v>
      </c>
      <c r="AU174" s="173" t="s">
        <v>150</v>
      </c>
      <c r="AY174" s="14" t="s">
        <v>172</v>
      </c>
      <c r="BE174" s="174">
        <f t="shared" ref="BE174:BE196" si="29">IF(N174="základná",J174,0)</f>
        <v>0</v>
      </c>
      <c r="BF174" s="174">
        <f t="shared" ref="BF174:BF196" si="30">IF(N174="znížená",J174,0)</f>
        <v>0</v>
      </c>
      <c r="BG174" s="174">
        <f t="shared" ref="BG174:BG196" si="31">IF(N174="zákl. prenesená",J174,0)</f>
        <v>0</v>
      </c>
      <c r="BH174" s="174">
        <f t="shared" ref="BH174:BH196" si="32">IF(N174="zníž. prenesená",J174,0)</f>
        <v>0</v>
      </c>
      <c r="BI174" s="174">
        <f t="shared" ref="BI174:BI196" si="33">IF(N174="nulová",J174,0)</f>
        <v>0</v>
      </c>
      <c r="BJ174" s="14" t="s">
        <v>150</v>
      </c>
      <c r="BK174" s="175">
        <f t="shared" ref="BK174:BK196" si="34">ROUND(I174*H174,3)</f>
        <v>0</v>
      </c>
      <c r="BL174" s="14" t="s">
        <v>200</v>
      </c>
      <c r="BM174" s="173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406</v>
      </c>
      <c r="E175" s="182" t="s">
        <v>1976</v>
      </c>
      <c r="F175" s="183" t="s">
        <v>1977</v>
      </c>
      <c r="G175" s="184" t="s">
        <v>244</v>
      </c>
      <c r="H175" s="185">
        <v>2</v>
      </c>
      <c r="I175" s="186"/>
      <c r="J175" s="185">
        <f t="shared" si="2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26"/>
        <v>0</v>
      </c>
      <c r="Q175" s="171">
        <v>0</v>
      </c>
      <c r="R175" s="171">
        <f t="shared" si="27"/>
        <v>0</v>
      </c>
      <c r="S175" s="171">
        <v>0</v>
      </c>
      <c r="T175" s="172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225</v>
      </c>
      <c r="AT175" s="173" t="s">
        <v>406</v>
      </c>
      <c r="AU175" s="173" t="s">
        <v>150</v>
      </c>
      <c r="AY175" s="14" t="s">
        <v>172</v>
      </c>
      <c r="BE175" s="174">
        <f t="shared" si="29"/>
        <v>0</v>
      </c>
      <c r="BF175" s="174">
        <f t="shared" si="30"/>
        <v>0</v>
      </c>
      <c r="BG175" s="174">
        <f t="shared" si="31"/>
        <v>0</v>
      </c>
      <c r="BH175" s="174">
        <f t="shared" si="32"/>
        <v>0</v>
      </c>
      <c r="BI175" s="174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3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406</v>
      </c>
      <c r="E176" s="182" t="s">
        <v>1978</v>
      </c>
      <c r="F176" s="183" t="s">
        <v>1979</v>
      </c>
      <c r="G176" s="184" t="s">
        <v>244</v>
      </c>
      <c r="H176" s="185">
        <v>2</v>
      </c>
      <c r="I176" s="186"/>
      <c r="J176" s="185">
        <f t="shared" si="2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406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3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406</v>
      </c>
      <c r="E177" s="182" t="s">
        <v>1980</v>
      </c>
      <c r="F177" s="183" t="s">
        <v>1981</v>
      </c>
      <c r="G177" s="184" t="s">
        <v>244</v>
      </c>
      <c r="H177" s="185">
        <v>1</v>
      </c>
      <c r="I177" s="186"/>
      <c r="J177" s="185">
        <f t="shared" si="2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225</v>
      </c>
      <c r="AT177" s="173" t="s">
        <v>406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3" t="s">
        <v>284</v>
      </c>
    </row>
    <row r="178" spans="1:65" s="2" customFormat="1" ht="24.2" customHeight="1">
      <c r="A178" s="29"/>
      <c r="B178" s="127"/>
      <c r="C178" s="181" t="s">
        <v>289</v>
      </c>
      <c r="D178" s="181" t="s">
        <v>406</v>
      </c>
      <c r="E178" s="182" t="s">
        <v>1982</v>
      </c>
      <c r="F178" s="183" t="s">
        <v>1983</v>
      </c>
      <c r="G178" s="184" t="s">
        <v>244</v>
      </c>
      <c r="H178" s="185">
        <v>1</v>
      </c>
      <c r="I178" s="186"/>
      <c r="J178" s="185">
        <f t="shared" si="2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406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3" t="s">
        <v>293</v>
      </c>
    </row>
    <row r="179" spans="1:65" s="2" customFormat="1" ht="21.75" customHeight="1">
      <c r="A179" s="29"/>
      <c r="B179" s="127"/>
      <c r="C179" s="181" t="s">
        <v>229</v>
      </c>
      <c r="D179" s="181" t="s">
        <v>406</v>
      </c>
      <c r="E179" s="182" t="s">
        <v>1984</v>
      </c>
      <c r="F179" s="183" t="s">
        <v>1985</v>
      </c>
      <c r="G179" s="184" t="s">
        <v>244</v>
      </c>
      <c r="H179" s="185">
        <v>1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225</v>
      </c>
      <c r="AT179" s="173" t="s">
        <v>406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3" t="s">
        <v>296</v>
      </c>
    </row>
    <row r="180" spans="1:65" s="2" customFormat="1" ht="24.2" customHeight="1">
      <c r="A180" s="29"/>
      <c r="B180" s="127"/>
      <c r="C180" s="181" t="s">
        <v>297</v>
      </c>
      <c r="D180" s="181" t="s">
        <v>406</v>
      </c>
      <c r="E180" s="182" t="s">
        <v>1986</v>
      </c>
      <c r="F180" s="183" t="s">
        <v>1987</v>
      </c>
      <c r="G180" s="184" t="s">
        <v>244</v>
      </c>
      <c r="H180" s="185">
        <v>3</v>
      </c>
      <c r="I180" s="186"/>
      <c r="J180" s="185">
        <f t="shared" si="2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406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3" t="s">
        <v>300</v>
      </c>
    </row>
    <row r="181" spans="1:65" s="2" customFormat="1" ht="24.2" customHeight="1">
      <c r="A181" s="29"/>
      <c r="B181" s="127"/>
      <c r="C181" s="181" t="s">
        <v>232</v>
      </c>
      <c r="D181" s="181" t="s">
        <v>406</v>
      </c>
      <c r="E181" s="182" t="s">
        <v>1988</v>
      </c>
      <c r="F181" s="183" t="s">
        <v>1989</v>
      </c>
      <c r="G181" s="184" t="s">
        <v>244</v>
      </c>
      <c r="H181" s="185">
        <v>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225</v>
      </c>
      <c r="AT181" s="173" t="s">
        <v>406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3" t="s">
        <v>303</v>
      </c>
    </row>
    <row r="182" spans="1:65" s="2" customFormat="1" ht="21.75" customHeight="1">
      <c r="A182" s="29"/>
      <c r="B182" s="127"/>
      <c r="C182" s="162" t="s">
        <v>304</v>
      </c>
      <c r="D182" s="162" t="s">
        <v>175</v>
      </c>
      <c r="E182" s="163" t="s">
        <v>1990</v>
      </c>
      <c r="F182" s="164" t="s">
        <v>1991</v>
      </c>
      <c r="G182" s="165" t="s">
        <v>239</v>
      </c>
      <c r="H182" s="166">
        <v>4.5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3" t="s">
        <v>307</v>
      </c>
    </row>
    <row r="183" spans="1:65" s="2" customFormat="1" ht="24.2" customHeight="1">
      <c r="A183" s="29"/>
      <c r="B183" s="127"/>
      <c r="C183" s="181" t="s">
        <v>236</v>
      </c>
      <c r="D183" s="181" t="s">
        <v>406</v>
      </c>
      <c r="E183" s="182" t="s">
        <v>1992</v>
      </c>
      <c r="F183" s="183" t="s">
        <v>1993</v>
      </c>
      <c r="G183" s="184" t="s">
        <v>244</v>
      </c>
      <c r="H183" s="185">
        <v>2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225</v>
      </c>
      <c r="AT183" s="173" t="s">
        <v>406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3" t="s">
        <v>310</v>
      </c>
    </row>
    <row r="184" spans="1:65" s="2" customFormat="1" ht="24.2" customHeight="1">
      <c r="A184" s="29"/>
      <c r="B184" s="127"/>
      <c r="C184" s="181" t="s">
        <v>313</v>
      </c>
      <c r="D184" s="181" t="s">
        <v>406</v>
      </c>
      <c r="E184" s="182" t="s">
        <v>1994</v>
      </c>
      <c r="F184" s="183" t="s">
        <v>1995</v>
      </c>
      <c r="G184" s="184" t="s">
        <v>244</v>
      </c>
      <c r="H184" s="185">
        <v>1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406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3" t="s">
        <v>316</v>
      </c>
    </row>
    <row r="185" spans="1:65" s="2" customFormat="1" ht="24.2" customHeight="1">
      <c r="A185" s="29"/>
      <c r="B185" s="127"/>
      <c r="C185" s="181" t="s">
        <v>240</v>
      </c>
      <c r="D185" s="181" t="s">
        <v>406</v>
      </c>
      <c r="E185" s="182" t="s">
        <v>1996</v>
      </c>
      <c r="F185" s="183" t="s">
        <v>1997</v>
      </c>
      <c r="G185" s="184" t="s">
        <v>244</v>
      </c>
      <c r="H185" s="185">
        <v>3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225</v>
      </c>
      <c r="AT185" s="173" t="s">
        <v>406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3" t="s">
        <v>321</v>
      </c>
    </row>
    <row r="186" spans="1:65" s="2" customFormat="1" ht="24.2" customHeight="1">
      <c r="A186" s="29"/>
      <c r="B186" s="127"/>
      <c r="C186" s="181" t="s">
        <v>322</v>
      </c>
      <c r="D186" s="181" t="s">
        <v>406</v>
      </c>
      <c r="E186" s="182" t="s">
        <v>1998</v>
      </c>
      <c r="F186" s="183" t="s">
        <v>1999</v>
      </c>
      <c r="G186" s="184" t="s">
        <v>244</v>
      </c>
      <c r="H186" s="185">
        <v>1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225</v>
      </c>
      <c r="AT186" s="173" t="s">
        <v>406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3" t="s">
        <v>325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2000</v>
      </c>
      <c r="F187" s="164" t="s">
        <v>2001</v>
      </c>
      <c r="G187" s="165" t="s">
        <v>239</v>
      </c>
      <c r="H187" s="166">
        <v>4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200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3" t="s">
        <v>328</v>
      </c>
    </row>
    <row r="188" spans="1:65" s="2" customFormat="1" ht="24.2" customHeight="1">
      <c r="A188" s="29"/>
      <c r="B188" s="127"/>
      <c r="C188" s="162" t="s">
        <v>331</v>
      </c>
      <c r="D188" s="162" t="s">
        <v>175</v>
      </c>
      <c r="E188" s="163" t="s">
        <v>2002</v>
      </c>
      <c r="F188" s="164" t="s">
        <v>2003</v>
      </c>
      <c r="G188" s="165" t="s">
        <v>244</v>
      </c>
      <c r="H188" s="166">
        <v>5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3" t="s">
        <v>334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2004</v>
      </c>
      <c r="F189" s="164" t="s">
        <v>2005</v>
      </c>
      <c r="G189" s="165" t="s">
        <v>244</v>
      </c>
      <c r="H189" s="166">
        <v>1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339</v>
      </c>
    </row>
    <row r="190" spans="1:65" s="2" customFormat="1" ht="44.25" customHeight="1">
      <c r="A190" s="29"/>
      <c r="B190" s="127"/>
      <c r="C190" s="181" t="s">
        <v>340</v>
      </c>
      <c r="D190" s="181" t="s">
        <v>406</v>
      </c>
      <c r="E190" s="182" t="s">
        <v>2006</v>
      </c>
      <c r="F190" s="183" t="s">
        <v>2007</v>
      </c>
      <c r="G190" s="184" t="s">
        <v>244</v>
      </c>
      <c r="H190" s="185">
        <v>1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406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343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2008</v>
      </c>
      <c r="F191" s="164" t="s">
        <v>2009</v>
      </c>
      <c r="G191" s="165" t="s">
        <v>244</v>
      </c>
      <c r="H191" s="166">
        <v>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200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348</v>
      </c>
    </row>
    <row r="192" spans="1:65" s="2" customFormat="1" ht="33" customHeight="1">
      <c r="A192" s="29"/>
      <c r="B192" s="127"/>
      <c r="C192" s="181" t="s">
        <v>349</v>
      </c>
      <c r="D192" s="181" t="s">
        <v>406</v>
      </c>
      <c r="E192" s="182" t="s">
        <v>2010</v>
      </c>
      <c r="F192" s="183" t="s">
        <v>2011</v>
      </c>
      <c r="G192" s="184" t="s">
        <v>244</v>
      </c>
      <c r="H192" s="185">
        <v>1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352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2012</v>
      </c>
      <c r="F193" s="164" t="s">
        <v>2013</v>
      </c>
      <c r="G193" s="165" t="s">
        <v>239</v>
      </c>
      <c r="H193" s="166">
        <v>4.3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357</v>
      </c>
    </row>
    <row r="194" spans="1:65" s="2" customFormat="1" ht="24.2" customHeight="1">
      <c r="A194" s="29"/>
      <c r="B194" s="127"/>
      <c r="C194" s="162" t="s">
        <v>358</v>
      </c>
      <c r="D194" s="162" t="s">
        <v>175</v>
      </c>
      <c r="E194" s="163" t="s">
        <v>2014</v>
      </c>
      <c r="F194" s="164" t="s">
        <v>2015</v>
      </c>
      <c r="G194" s="165" t="s">
        <v>239</v>
      </c>
      <c r="H194" s="166">
        <v>4.5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361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2016</v>
      </c>
      <c r="F195" s="164" t="s">
        <v>2017</v>
      </c>
      <c r="G195" s="165" t="s">
        <v>239</v>
      </c>
      <c r="H195" s="166">
        <v>8.8000000000000007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364</v>
      </c>
    </row>
    <row r="196" spans="1:65" s="2" customFormat="1" ht="24.2" customHeight="1">
      <c r="A196" s="29"/>
      <c r="B196" s="127"/>
      <c r="C196" s="162" t="s">
        <v>365</v>
      </c>
      <c r="D196" s="162" t="s">
        <v>175</v>
      </c>
      <c r="E196" s="163" t="s">
        <v>2018</v>
      </c>
      <c r="F196" s="164" t="s">
        <v>2019</v>
      </c>
      <c r="G196" s="165" t="s">
        <v>266</v>
      </c>
      <c r="H196" s="166">
        <v>2.8000000000000001E-2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368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2020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2021</v>
      </c>
      <c r="F198" s="164" t="s">
        <v>2022</v>
      </c>
      <c r="G198" s="165" t="s">
        <v>1761</v>
      </c>
      <c r="H198" s="166">
        <v>1</v>
      </c>
      <c r="I198" s="167"/>
      <c r="J198" s="166">
        <f>ROUND(I198*H198,3)</f>
        <v>0</v>
      </c>
      <c r="K198" s="168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179</v>
      </c>
      <c r="BM198" s="173" t="s">
        <v>373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2023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 xml:space="preserve">04 - SO 01.2  Športova hala - ustredné kurenie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421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423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2024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2025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2026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2027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435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2028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2029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1" t="s">
        <v>148</v>
      </c>
      <c r="E109" s="242"/>
      <c r="F109" s="242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1" t="s">
        <v>151</v>
      </c>
      <c r="E110" s="242"/>
      <c r="F110" s="242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1" t="s">
        <v>152</v>
      </c>
      <c r="E111" s="242"/>
      <c r="F111" s="242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1" t="s">
        <v>153</v>
      </c>
      <c r="E112" s="242"/>
      <c r="F112" s="242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1" t="s">
        <v>154</v>
      </c>
      <c r="E113" s="242"/>
      <c r="F113" s="242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1.25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7" t="str">
        <f>E7</f>
        <v xml:space="preserve"> ŠH Angels Aréna  Rekonštrukcia a Modernizácia pre VO</v>
      </c>
      <c r="F125" s="238"/>
      <c r="G125" s="238"/>
      <c r="H125" s="23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199" t="str">
        <f>E9</f>
        <v xml:space="preserve">04 - SO 01.2  Športova hala - ustredné kurenie </v>
      </c>
      <c r="F127" s="239"/>
      <c r="G127" s="239"/>
      <c r="H127" s="23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285</v>
      </c>
      <c r="F136" s="151" t="s">
        <v>687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727</v>
      </c>
      <c r="F137" s="160" t="s">
        <v>728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300</v>
      </c>
      <c r="D138" s="162" t="s">
        <v>175</v>
      </c>
      <c r="E138" s="163" t="s">
        <v>2030</v>
      </c>
      <c r="F138" s="164" t="s">
        <v>2031</v>
      </c>
      <c r="G138" s="165" t="s">
        <v>239</v>
      </c>
      <c r="H138" s="166">
        <v>426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38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200</v>
      </c>
      <c r="AT138" s="173" t="s">
        <v>175</v>
      </c>
      <c r="AU138" s="173" t="s">
        <v>150</v>
      </c>
      <c r="AY138" s="14" t="s">
        <v>172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150</v>
      </c>
      <c r="BK138" s="175">
        <f>ROUND(I138*H138,3)</f>
        <v>0</v>
      </c>
      <c r="BL138" s="14" t="s">
        <v>200</v>
      </c>
      <c r="BM138" s="173" t="s">
        <v>150</v>
      </c>
    </row>
    <row r="139" spans="1:65" s="2" customFormat="1" ht="24.2" customHeight="1">
      <c r="A139" s="29"/>
      <c r="B139" s="127"/>
      <c r="C139" s="181" t="s">
        <v>601</v>
      </c>
      <c r="D139" s="181" t="s">
        <v>406</v>
      </c>
      <c r="E139" s="182" t="s">
        <v>2032</v>
      </c>
      <c r="F139" s="183" t="s">
        <v>2033</v>
      </c>
      <c r="G139" s="184" t="s">
        <v>239</v>
      </c>
      <c r="H139" s="185">
        <v>168.3</v>
      </c>
      <c r="I139" s="186"/>
      <c r="J139" s="185">
        <f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225</v>
      </c>
      <c r="AT139" s="173" t="s">
        <v>406</v>
      </c>
      <c r="AU139" s="173" t="s">
        <v>150</v>
      </c>
      <c r="AY139" s="14" t="s">
        <v>172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150</v>
      </c>
      <c r="BK139" s="175">
        <f>ROUND(I139*H139,3)</f>
        <v>0</v>
      </c>
      <c r="BL139" s="14" t="s">
        <v>200</v>
      </c>
      <c r="BM139" s="173" t="s">
        <v>179</v>
      </c>
    </row>
    <row r="140" spans="1:65" s="2" customFormat="1" ht="24.2" customHeight="1">
      <c r="A140" s="29"/>
      <c r="B140" s="127"/>
      <c r="C140" s="181" t="s">
        <v>303</v>
      </c>
      <c r="D140" s="181" t="s">
        <v>406</v>
      </c>
      <c r="E140" s="182" t="s">
        <v>2034</v>
      </c>
      <c r="F140" s="183" t="s">
        <v>2035</v>
      </c>
      <c r="G140" s="184" t="s">
        <v>239</v>
      </c>
      <c r="H140" s="185">
        <v>169.32</v>
      </c>
      <c r="I140" s="186"/>
      <c r="J140" s="185">
        <f>ROUND(I140*H140,3)</f>
        <v>0</v>
      </c>
      <c r="K140" s="187"/>
      <c r="L140" s="188"/>
      <c r="M140" s="189" t="s">
        <v>1</v>
      </c>
      <c r="N140" s="190" t="s">
        <v>38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225</v>
      </c>
      <c r="AT140" s="173" t="s">
        <v>406</v>
      </c>
      <c r="AU140" s="173" t="s">
        <v>150</v>
      </c>
      <c r="AY140" s="14" t="s">
        <v>172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150</v>
      </c>
      <c r="BK140" s="175">
        <f>ROUND(I140*H140,3)</f>
        <v>0</v>
      </c>
      <c r="BL140" s="14" t="s">
        <v>200</v>
      </c>
      <c r="BM140" s="173" t="s">
        <v>186</v>
      </c>
    </row>
    <row r="141" spans="1:65" s="2" customFormat="1" ht="24.2" customHeight="1">
      <c r="A141" s="29"/>
      <c r="B141" s="127"/>
      <c r="C141" s="181" t="s">
        <v>608</v>
      </c>
      <c r="D141" s="181" t="s">
        <v>406</v>
      </c>
      <c r="E141" s="182" t="s">
        <v>2036</v>
      </c>
      <c r="F141" s="183" t="s">
        <v>2037</v>
      </c>
      <c r="G141" s="184" t="s">
        <v>239</v>
      </c>
      <c r="H141" s="185">
        <v>96.9</v>
      </c>
      <c r="I141" s="186"/>
      <c r="J141" s="185">
        <f>ROUND(I141*H141,3)</f>
        <v>0</v>
      </c>
      <c r="K141" s="187"/>
      <c r="L141" s="188"/>
      <c r="M141" s="189" t="s">
        <v>1</v>
      </c>
      <c r="N141" s="190" t="s">
        <v>38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225</v>
      </c>
      <c r="AT141" s="173" t="s">
        <v>406</v>
      </c>
      <c r="AU141" s="173" t="s">
        <v>150</v>
      </c>
      <c r="AY141" s="14" t="s">
        <v>172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150</v>
      </c>
      <c r="BK141" s="175">
        <f>ROUND(I141*H141,3)</f>
        <v>0</v>
      </c>
      <c r="BL141" s="14" t="s">
        <v>200</v>
      </c>
      <c r="BM141" s="173" t="s">
        <v>189</v>
      </c>
    </row>
    <row r="142" spans="1:65" s="2" customFormat="1" ht="24.2" customHeight="1">
      <c r="A142" s="29"/>
      <c r="B142" s="127"/>
      <c r="C142" s="162" t="s">
        <v>307</v>
      </c>
      <c r="D142" s="162" t="s">
        <v>175</v>
      </c>
      <c r="E142" s="163" t="s">
        <v>2038</v>
      </c>
      <c r="F142" s="164" t="s">
        <v>2039</v>
      </c>
      <c r="G142" s="165" t="s">
        <v>725</v>
      </c>
      <c r="H142" s="167"/>
      <c r="I142" s="167"/>
      <c r="J142" s="166">
        <f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200</v>
      </c>
      <c r="AT142" s="173" t="s">
        <v>175</v>
      </c>
      <c r="AU142" s="173" t="s">
        <v>150</v>
      </c>
      <c r="AY142" s="14" t="s">
        <v>172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150</v>
      </c>
      <c r="BK142" s="175">
        <f>ROUND(I142*H142,3)</f>
        <v>0</v>
      </c>
      <c r="BL142" s="14" t="s">
        <v>200</v>
      </c>
      <c r="BM142" s="173" t="s">
        <v>109</v>
      </c>
    </row>
    <row r="143" spans="1:65" s="12" customFormat="1" ht="22.9" customHeight="1">
      <c r="B143" s="149"/>
      <c r="D143" s="150" t="s">
        <v>71</v>
      </c>
      <c r="E143" s="160" t="s">
        <v>311</v>
      </c>
      <c r="F143" s="160" t="s">
        <v>2040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2041</v>
      </c>
      <c r="F144" s="164" t="s">
        <v>2042</v>
      </c>
      <c r="G144" s="165" t="s">
        <v>239</v>
      </c>
      <c r="H144" s="166">
        <v>18</v>
      </c>
      <c r="I144" s="167"/>
      <c r="J144" s="166">
        <f t="shared" ref="J144:J165" si="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65" si="6">O144*H144</f>
        <v>0</v>
      </c>
      <c r="Q144" s="171">
        <v>0</v>
      </c>
      <c r="R144" s="171">
        <f t="shared" ref="R144:R165" si="7">Q144*H144</f>
        <v>0</v>
      </c>
      <c r="S144" s="171">
        <v>0</v>
      </c>
      <c r="T144" s="172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200</v>
      </c>
      <c r="AT144" s="173" t="s">
        <v>175</v>
      </c>
      <c r="AU144" s="173" t="s">
        <v>150</v>
      </c>
      <c r="AY144" s="14" t="s">
        <v>172</v>
      </c>
      <c r="BE144" s="174">
        <f t="shared" ref="BE144:BE165" si="9">IF(N144="základná",J144,0)</f>
        <v>0</v>
      </c>
      <c r="BF144" s="174">
        <f t="shared" ref="BF144:BF165" si="10">IF(N144="znížená",J144,0)</f>
        <v>0</v>
      </c>
      <c r="BG144" s="174">
        <f t="shared" ref="BG144:BG165" si="11">IF(N144="zákl. prenesená",J144,0)</f>
        <v>0</v>
      </c>
      <c r="BH144" s="174">
        <f t="shared" ref="BH144:BH165" si="12">IF(N144="zníž. prenesená",J144,0)</f>
        <v>0</v>
      </c>
      <c r="BI144" s="174">
        <f t="shared" ref="BI144:BI165" si="13">IF(N144="nulová",J144,0)</f>
        <v>0</v>
      </c>
      <c r="BJ144" s="14" t="s">
        <v>150</v>
      </c>
      <c r="BK144" s="175">
        <f t="shared" ref="BK144:BK165" si="14">ROUND(I144*H144,3)</f>
        <v>0</v>
      </c>
      <c r="BL144" s="14" t="s">
        <v>200</v>
      </c>
      <c r="BM144" s="173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2043</v>
      </c>
      <c r="F145" s="164" t="s">
        <v>2044</v>
      </c>
      <c r="G145" s="165" t="s">
        <v>239</v>
      </c>
      <c r="H145" s="166">
        <v>60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200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3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2045</v>
      </c>
      <c r="F146" s="164" t="s">
        <v>2046</v>
      </c>
      <c r="G146" s="165" t="s">
        <v>239</v>
      </c>
      <c r="H146" s="166">
        <v>90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200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3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2047</v>
      </c>
      <c r="F147" s="164" t="s">
        <v>2048</v>
      </c>
      <c r="G147" s="165" t="s">
        <v>239</v>
      </c>
      <c r="H147" s="166">
        <v>140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200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3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2049</v>
      </c>
      <c r="F148" s="164" t="s">
        <v>2050</v>
      </c>
      <c r="G148" s="165" t="s">
        <v>239</v>
      </c>
      <c r="H148" s="166">
        <v>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200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3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2051</v>
      </c>
      <c r="F149" s="164" t="s">
        <v>2052</v>
      </c>
      <c r="G149" s="165" t="s">
        <v>239</v>
      </c>
      <c r="H149" s="166">
        <v>166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200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3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2053</v>
      </c>
      <c r="F150" s="164" t="s">
        <v>2054</v>
      </c>
      <c r="G150" s="165" t="s">
        <v>239</v>
      </c>
      <c r="H150" s="166">
        <v>165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200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3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2055</v>
      </c>
      <c r="F151" s="164" t="s">
        <v>2056</v>
      </c>
      <c r="G151" s="165" t="s">
        <v>244</v>
      </c>
      <c r="H151" s="166">
        <v>104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200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3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406</v>
      </c>
      <c r="E152" s="182" t="s">
        <v>2057</v>
      </c>
      <c r="F152" s="183" t="s">
        <v>2058</v>
      </c>
      <c r="G152" s="184" t="s">
        <v>244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225</v>
      </c>
      <c r="AT152" s="173" t="s">
        <v>406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3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406</v>
      </c>
      <c r="E153" s="182" t="s">
        <v>2059</v>
      </c>
      <c r="F153" s="183" t="s">
        <v>2060</v>
      </c>
      <c r="G153" s="184" t="s">
        <v>244</v>
      </c>
      <c r="H153" s="185">
        <v>8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225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3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406</v>
      </c>
      <c r="E154" s="182" t="s">
        <v>2061</v>
      </c>
      <c r="F154" s="183" t="s">
        <v>2062</v>
      </c>
      <c r="G154" s="184" t="s">
        <v>244</v>
      </c>
      <c r="H154" s="185">
        <v>40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225</v>
      </c>
      <c r="AT154" s="173" t="s">
        <v>406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3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406</v>
      </c>
      <c r="E155" s="182" t="s">
        <v>2063</v>
      </c>
      <c r="F155" s="183" t="s">
        <v>2064</v>
      </c>
      <c r="G155" s="184" t="s">
        <v>244</v>
      </c>
      <c r="H155" s="185">
        <v>36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225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3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2065</v>
      </c>
      <c r="F156" s="164" t="s">
        <v>2066</v>
      </c>
      <c r="G156" s="165" t="s">
        <v>244</v>
      </c>
      <c r="H156" s="166">
        <v>28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200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3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406</v>
      </c>
      <c r="E157" s="182" t="s">
        <v>2067</v>
      </c>
      <c r="F157" s="183" t="s">
        <v>2068</v>
      </c>
      <c r="G157" s="184" t="s">
        <v>244</v>
      </c>
      <c r="H157" s="185">
        <v>28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225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3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2069</v>
      </c>
      <c r="F158" s="164" t="s">
        <v>2070</v>
      </c>
      <c r="G158" s="165" t="s">
        <v>244</v>
      </c>
      <c r="H158" s="166">
        <v>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200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3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406</v>
      </c>
      <c r="E159" s="182" t="s">
        <v>2071</v>
      </c>
      <c r="F159" s="183" t="s">
        <v>2072</v>
      </c>
      <c r="G159" s="184" t="s">
        <v>244</v>
      </c>
      <c r="H159" s="185">
        <v>34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225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3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2073</v>
      </c>
      <c r="F160" s="164" t="s">
        <v>2074</v>
      </c>
      <c r="G160" s="165" t="s">
        <v>244</v>
      </c>
      <c r="H160" s="166">
        <v>55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200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3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406</v>
      </c>
      <c r="E161" s="182" t="s">
        <v>2075</v>
      </c>
      <c r="F161" s="183" t="s">
        <v>2076</v>
      </c>
      <c r="G161" s="184" t="s">
        <v>244</v>
      </c>
      <c r="H161" s="185">
        <v>55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225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3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2077</v>
      </c>
      <c r="F162" s="164" t="s">
        <v>2078</v>
      </c>
      <c r="G162" s="165" t="s">
        <v>244</v>
      </c>
      <c r="H162" s="166">
        <v>30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200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3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406</v>
      </c>
      <c r="E163" s="182" t="s">
        <v>2079</v>
      </c>
      <c r="F163" s="183" t="s">
        <v>2080</v>
      </c>
      <c r="G163" s="184" t="s">
        <v>244</v>
      </c>
      <c r="H163" s="185">
        <v>30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225</v>
      </c>
      <c r="AT163" s="173" t="s">
        <v>406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3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2081</v>
      </c>
      <c r="F164" s="164" t="s">
        <v>2082</v>
      </c>
      <c r="G164" s="165" t="s">
        <v>239</v>
      </c>
      <c r="H164" s="166">
        <v>764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200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3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2083</v>
      </c>
      <c r="F165" s="164" t="s">
        <v>2084</v>
      </c>
      <c r="G165" s="165" t="s">
        <v>725</v>
      </c>
      <c r="H165" s="167"/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200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3" t="s">
        <v>267</v>
      </c>
    </row>
    <row r="166" spans="1:65" s="12" customFormat="1" ht="22.9" customHeight="1">
      <c r="B166" s="149"/>
      <c r="D166" s="150" t="s">
        <v>71</v>
      </c>
      <c r="E166" s="160" t="s">
        <v>2085</v>
      </c>
      <c r="F166" s="160" t="s">
        <v>2086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2087</v>
      </c>
      <c r="F167" s="164" t="s">
        <v>2088</v>
      </c>
      <c r="G167" s="165" t="s">
        <v>244</v>
      </c>
      <c r="H167" s="166">
        <v>13</v>
      </c>
      <c r="I167" s="167"/>
      <c r="J167" s="166">
        <f t="shared" ref="J167:J186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86" si="16">O167*H167</f>
        <v>0</v>
      </c>
      <c r="Q167" s="171">
        <v>0</v>
      </c>
      <c r="R167" s="171">
        <f t="shared" ref="R167:R186" si="17">Q167*H167</f>
        <v>0</v>
      </c>
      <c r="S167" s="171">
        <v>0</v>
      </c>
      <c r="T167" s="172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200</v>
      </c>
      <c r="AT167" s="173" t="s">
        <v>175</v>
      </c>
      <c r="AU167" s="173" t="s">
        <v>150</v>
      </c>
      <c r="AY167" s="14" t="s">
        <v>172</v>
      </c>
      <c r="BE167" s="174">
        <f t="shared" ref="BE167:BE186" si="19">IF(N167="základná",J167,0)</f>
        <v>0</v>
      </c>
      <c r="BF167" s="174">
        <f t="shared" ref="BF167:BF186" si="20">IF(N167="znížená",J167,0)</f>
        <v>0</v>
      </c>
      <c r="BG167" s="174">
        <f t="shared" ref="BG167:BG186" si="21">IF(N167="zákl. prenesená",J167,0)</f>
        <v>0</v>
      </c>
      <c r="BH167" s="174">
        <f t="shared" ref="BH167:BH186" si="22">IF(N167="zníž. prenesená",J167,0)</f>
        <v>0</v>
      </c>
      <c r="BI167" s="174">
        <f t="shared" ref="BI167:BI186" si="23">IF(N167="nulová",J167,0)</f>
        <v>0</v>
      </c>
      <c r="BJ167" s="14" t="s">
        <v>150</v>
      </c>
      <c r="BK167" s="175">
        <f t="shared" ref="BK167:BK186" si="24">ROUND(I167*H167,3)</f>
        <v>0</v>
      </c>
      <c r="BL167" s="14" t="s">
        <v>200</v>
      </c>
      <c r="BM167" s="173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406</v>
      </c>
      <c r="E168" s="182" t="s">
        <v>2089</v>
      </c>
      <c r="F168" s="183" t="s">
        <v>2090</v>
      </c>
      <c r="G168" s="184" t="s">
        <v>244</v>
      </c>
      <c r="H168" s="185">
        <v>13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225</v>
      </c>
      <c r="AT168" s="173" t="s">
        <v>406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3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2091</v>
      </c>
      <c r="F169" s="164" t="s">
        <v>2092</v>
      </c>
      <c r="G169" s="165" t="s">
        <v>244</v>
      </c>
      <c r="H169" s="166">
        <v>64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200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3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406</v>
      </c>
      <c r="E170" s="182" t="s">
        <v>2093</v>
      </c>
      <c r="F170" s="183" t="s">
        <v>2094</v>
      </c>
      <c r="G170" s="184" t="s">
        <v>244</v>
      </c>
      <c r="H170" s="185">
        <v>64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225</v>
      </c>
      <c r="AT170" s="173" t="s">
        <v>406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3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2095</v>
      </c>
      <c r="F171" s="164" t="s">
        <v>2096</v>
      </c>
      <c r="G171" s="165" t="s">
        <v>244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200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3" t="s">
        <v>284</v>
      </c>
    </row>
    <row r="172" spans="1:65" s="2" customFormat="1" ht="49.15" customHeight="1">
      <c r="A172" s="29"/>
      <c r="B172" s="127"/>
      <c r="C172" s="181" t="s">
        <v>331</v>
      </c>
      <c r="D172" s="181" t="s">
        <v>406</v>
      </c>
      <c r="E172" s="182" t="s">
        <v>2097</v>
      </c>
      <c r="F172" s="183" t="s">
        <v>2098</v>
      </c>
      <c r="G172" s="184" t="s">
        <v>244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225</v>
      </c>
      <c r="AT172" s="173" t="s">
        <v>406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3" t="s">
        <v>293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2099</v>
      </c>
      <c r="F173" s="164" t="s">
        <v>2100</v>
      </c>
      <c r="G173" s="165" t="s">
        <v>244</v>
      </c>
      <c r="H173" s="166">
        <v>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200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3" t="s">
        <v>296</v>
      </c>
    </row>
    <row r="174" spans="1:65" s="2" customFormat="1" ht="49.15" customHeight="1">
      <c r="A174" s="29"/>
      <c r="B174" s="127"/>
      <c r="C174" s="181" t="s">
        <v>322</v>
      </c>
      <c r="D174" s="181" t="s">
        <v>406</v>
      </c>
      <c r="E174" s="182" t="s">
        <v>2101</v>
      </c>
      <c r="F174" s="183" t="s">
        <v>2102</v>
      </c>
      <c r="G174" s="184" t="s">
        <v>244</v>
      </c>
      <c r="H174" s="185">
        <v>1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225</v>
      </c>
      <c r="AT174" s="173" t="s">
        <v>406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3" t="s">
        <v>300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2103</v>
      </c>
      <c r="F175" s="164" t="s">
        <v>2104</v>
      </c>
      <c r="G175" s="165" t="s">
        <v>292</v>
      </c>
      <c r="H175" s="166">
        <v>64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200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3" t="s">
        <v>303</v>
      </c>
    </row>
    <row r="176" spans="1:65" s="2" customFormat="1" ht="37.9" customHeight="1">
      <c r="A176" s="29"/>
      <c r="B176" s="127"/>
      <c r="C176" s="181" t="s">
        <v>278</v>
      </c>
      <c r="D176" s="181" t="s">
        <v>406</v>
      </c>
      <c r="E176" s="182" t="s">
        <v>2105</v>
      </c>
      <c r="F176" s="183" t="s">
        <v>2106</v>
      </c>
      <c r="G176" s="184" t="s">
        <v>244</v>
      </c>
      <c r="H176" s="185">
        <v>64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406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3" t="s">
        <v>307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2107</v>
      </c>
      <c r="F177" s="164" t="s">
        <v>2108</v>
      </c>
      <c r="G177" s="165" t="s">
        <v>244</v>
      </c>
      <c r="H177" s="166">
        <v>64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200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3" t="s">
        <v>310</v>
      </c>
    </row>
    <row r="178" spans="1:65" s="2" customFormat="1" ht="55.5" customHeight="1">
      <c r="A178" s="29"/>
      <c r="B178" s="127"/>
      <c r="C178" s="181" t="s">
        <v>271</v>
      </c>
      <c r="D178" s="181" t="s">
        <v>406</v>
      </c>
      <c r="E178" s="182" t="s">
        <v>2109</v>
      </c>
      <c r="F178" s="183" t="s">
        <v>2110</v>
      </c>
      <c r="G178" s="184" t="s">
        <v>244</v>
      </c>
      <c r="H178" s="185">
        <v>64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406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3" t="s">
        <v>316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2111</v>
      </c>
      <c r="F179" s="164" t="s">
        <v>2112</v>
      </c>
      <c r="G179" s="165" t="s">
        <v>244</v>
      </c>
      <c r="H179" s="166">
        <v>12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3" t="s">
        <v>321</v>
      </c>
    </row>
    <row r="180" spans="1:65" s="2" customFormat="1" ht="16.5" customHeight="1">
      <c r="A180" s="29"/>
      <c r="B180" s="127"/>
      <c r="C180" s="181" t="s">
        <v>313</v>
      </c>
      <c r="D180" s="181" t="s">
        <v>406</v>
      </c>
      <c r="E180" s="182" t="s">
        <v>2113</v>
      </c>
      <c r="F180" s="183" t="s">
        <v>2114</v>
      </c>
      <c r="G180" s="184" t="s">
        <v>244</v>
      </c>
      <c r="H180" s="185">
        <v>12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406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325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2115</v>
      </c>
      <c r="F181" s="164" t="s">
        <v>2116</v>
      </c>
      <c r="G181" s="165" t="s">
        <v>244</v>
      </c>
      <c r="H181" s="166">
        <v>4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328</v>
      </c>
    </row>
    <row r="182" spans="1:65" s="2" customFormat="1" ht="16.5" customHeight="1">
      <c r="A182" s="29"/>
      <c r="B182" s="127"/>
      <c r="C182" s="181" t="s">
        <v>297</v>
      </c>
      <c r="D182" s="181" t="s">
        <v>406</v>
      </c>
      <c r="E182" s="182" t="s">
        <v>2117</v>
      </c>
      <c r="F182" s="183" t="s">
        <v>2118</v>
      </c>
      <c r="G182" s="184" t="s">
        <v>244</v>
      </c>
      <c r="H182" s="185">
        <v>4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225</v>
      </c>
      <c r="AT182" s="173" t="s">
        <v>406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334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2119</v>
      </c>
      <c r="F183" s="164" t="s">
        <v>2120</v>
      </c>
      <c r="G183" s="165" t="s">
        <v>244</v>
      </c>
      <c r="H183" s="166">
        <v>4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339</v>
      </c>
    </row>
    <row r="184" spans="1:65" s="2" customFormat="1" ht="16.5" customHeight="1">
      <c r="A184" s="29"/>
      <c r="B184" s="127"/>
      <c r="C184" s="181" t="s">
        <v>304</v>
      </c>
      <c r="D184" s="181" t="s">
        <v>406</v>
      </c>
      <c r="E184" s="182" t="s">
        <v>2121</v>
      </c>
      <c r="F184" s="183" t="s">
        <v>2122</v>
      </c>
      <c r="G184" s="184" t="s">
        <v>244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406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343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2123</v>
      </c>
      <c r="F185" s="164" t="s">
        <v>2124</v>
      </c>
      <c r="G185" s="165" t="s">
        <v>244</v>
      </c>
      <c r="H185" s="166">
        <v>10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200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3" t="s">
        <v>348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2125</v>
      </c>
      <c r="F186" s="164" t="s">
        <v>2126</v>
      </c>
      <c r="G186" s="165" t="s">
        <v>725</v>
      </c>
      <c r="H186" s="167"/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3" t="s">
        <v>352</v>
      </c>
    </row>
    <row r="187" spans="1:65" s="12" customFormat="1" ht="22.9" customHeight="1">
      <c r="B187" s="149"/>
      <c r="D187" s="150" t="s">
        <v>71</v>
      </c>
      <c r="E187" s="160" t="s">
        <v>317</v>
      </c>
      <c r="F187" s="160" t="s">
        <v>2127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629</v>
      </c>
      <c r="D188" s="162" t="s">
        <v>175</v>
      </c>
      <c r="E188" s="163" t="s">
        <v>2128</v>
      </c>
      <c r="F188" s="164" t="s">
        <v>2129</v>
      </c>
      <c r="G188" s="165" t="s">
        <v>244</v>
      </c>
      <c r="H188" s="166">
        <v>64</v>
      </c>
      <c r="I188" s="167"/>
      <c r="J188" s="166">
        <f t="shared" ref="J188:J208" si="25"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ref="P188:P208" si="26">O188*H188</f>
        <v>0</v>
      </c>
      <c r="Q188" s="171">
        <v>0</v>
      </c>
      <c r="R188" s="171">
        <f t="shared" ref="R188:R208" si="27">Q188*H188</f>
        <v>0</v>
      </c>
      <c r="S188" s="171">
        <v>0</v>
      </c>
      <c r="T188" s="172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ref="BE188:BE208" si="29">IF(N188="základná",J188,0)</f>
        <v>0</v>
      </c>
      <c r="BF188" s="174">
        <f t="shared" ref="BF188:BF208" si="30">IF(N188="znížená",J188,0)</f>
        <v>0</v>
      </c>
      <c r="BG188" s="174">
        <f t="shared" ref="BG188:BG208" si="31">IF(N188="zákl. prenesená",J188,0)</f>
        <v>0</v>
      </c>
      <c r="BH188" s="174">
        <f t="shared" ref="BH188:BH208" si="32">IF(N188="zníž. prenesená",J188,0)</f>
        <v>0</v>
      </c>
      <c r="BI188" s="174">
        <f t="shared" ref="BI188:BI208" si="33">IF(N188="nulová",J188,0)</f>
        <v>0</v>
      </c>
      <c r="BJ188" s="14" t="s">
        <v>150</v>
      </c>
      <c r="BK188" s="175">
        <f t="shared" ref="BK188:BK208" si="34">ROUND(I188*H188,3)</f>
        <v>0</v>
      </c>
      <c r="BL188" s="14" t="s">
        <v>200</v>
      </c>
      <c r="BM188" s="173" t="s">
        <v>357</v>
      </c>
    </row>
    <row r="189" spans="1:65" s="2" customFormat="1" ht="24.2" customHeight="1">
      <c r="A189" s="29"/>
      <c r="B189" s="127"/>
      <c r="C189" s="162" t="s">
        <v>402</v>
      </c>
      <c r="D189" s="162" t="s">
        <v>175</v>
      </c>
      <c r="E189" s="163" t="s">
        <v>2130</v>
      </c>
      <c r="F189" s="164" t="s">
        <v>2131</v>
      </c>
      <c r="G189" s="165" t="s">
        <v>244</v>
      </c>
      <c r="H189" s="166">
        <v>64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361</v>
      </c>
    </row>
    <row r="190" spans="1:65" s="2" customFormat="1" ht="33" customHeight="1">
      <c r="A190" s="29"/>
      <c r="B190" s="127"/>
      <c r="C190" s="162" t="s">
        <v>340</v>
      </c>
      <c r="D190" s="162" t="s">
        <v>175</v>
      </c>
      <c r="E190" s="163" t="s">
        <v>2132</v>
      </c>
      <c r="F190" s="164" t="s">
        <v>2133</v>
      </c>
      <c r="G190" s="165" t="s">
        <v>244</v>
      </c>
      <c r="H190" s="166">
        <v>22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364</v>
      </c>
    </row>
    <row r="191" spans="1:65" s="2" customFormat="1" ht="37.9" customHeight="1">
      <c r="A191" s="29"/>
      <c r="B191" s="127"/>
      <c r="C191" s="181" t="s">
        <v>252</v>
      </c>
      <c r="D191" s="181" t="s">
        <v>406</v>
      </c>
      <c r="E191" s="182" t="s">
        <v>2134</v>
      </c>
      <c r="F191" s="183" t="s">
        <v>2135</v>
      </c>
      <c r="G191" s="184" t="s">
        <v>244</v>
      </c>
      <c r="H191" s="185">
        <v>20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406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368</v>
      </c>
    </row>
    <row r="192" spans="1:65" s="2" customFormat="1" ht="37.9" customHeight="1">
      <c r="A192" s="29"/>
      <c r="B192" s="127"/>
      <c r="C192" s="181" t="s">
        <v>270</v>
      </c>
      <c r="D192" s="181" t="s">
        <v>406</v>
      </c>
      <c r="E192" s="182" t="s">
        <v>2136</v>
      </c>
      <c r="F192" s="183" t="s">
        <v>2137</v>
      </c>
      <c r="G192" s="184" t="s">
        <v>244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373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2132</v>
      </c>
      <c r="F193" s="164" t="s">
        <v>2133</v>
      </c>
      <c r="G193" s="165" t="s">
        <v>244</v>
      </c>
      <c r="H193" s="166">
        <v>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377</v>
      </c>
    </row>
    <row r="194" spans="1:65" s="2" customFormat="1" ht="37.9" customHeight="1">
      <c r="A194" s="29"/>
      <c r="B194" s="127"/>
      <c r="C194" s="181" t="s">
        <v>374</v>
      </c>
      <c r="D194" s="181" t="s">
        <v>406</v>
      </c>
      <c r="E194" s="182" t="s">
        <v>2138</v>
      </c>
      <c r="F194" s="183" t="s">
        <v>2139</v>
      </c>
      <c r="G194" s="184" t="s">
        <v>244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406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381</v>
      </c>
    </row>
    <row r="195" spans="1:65" s="2" customFormat="1" ht="37.9" customHeight="1">
      <c r="A195" s="29"/>
      <c r="B195" s="127"/>
      <c r="C195" s="181" t="s">
        <v>267</v>
      </c>
      <c r="D195" s="181" t="s">
        <v>406</v>
      </c>
      <c r="E195" s="182" t="s">
        <v>2140</v>
      </c>
      <c r="F195" s="183" t="s">
        <v>2141</v>
      </c>
      <c r="G195" s="184" t="s">
        <v>244</v>
      </c>
      <c r="H195" s="185">
        <v>1</v>
      </c>
      <c r="I195" s="186"/>
      <c r="J195" s="185">
        <f t="shared" si="2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225</v>
      </c>
      <c r="AT195" s="173" t="s">
        <v>406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387</v>
      </c>
    </row>
    <row r="196" spans="1:65" s="2" customFormat="1" ht="33" customHeight="1">
      <c r="A196" s="29"/>
      <c r="B196" s="127"/>
      <c r="C196" s="162" t="s">
        <v>349</v>
      </c>
      <c r="D196" s="162" t="s">
        <v>175</v>
      </c>
      <c r="E196" s="163" t="s">
        <v>2142</v>
      </c>
      <c r="F196" s="164" t="s">
        <v>2143</v>
      </c>
      <c r="G196" s="165" t="s">
        <v>244</v>
      </c>
      <c r="H196" s="166">
        <v>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392</v>
      </c>
    </row>
    <row r="197" spans="1:65" s="2" customFormat="1" ht="37.9" customHeight="1">
      <c r="A197" s="29"/>
      <c r="B197" s="127"/>
      <c r="C197" s="181" t="s">
        <v>255</v>
      </c>
      <c r="D197" s="181" t="s">
        <v>406</v>
      </c>
      <c r="E197" s="182" t="s">
        <v>2144</v>
      </c>
      <c r="F197" s="183" t="s">
        <v>2145</v>
      </c>
      <c r="G197" s="184" t="s">
        <v>244</v>
      </c>
      <c r="H197" s="185">
        <v>2</v>
      </c>
      <c r="I197" s="186"/>
      <c r="J197" s="185">
        <f t="shared" si="2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26"/>
        <v>0</v>
      </c>
      <c r="Q197" s="171">
        <v>0</v>
      </c>
      <c r="R197" s="171">
        <f t="shared" si="27"/>
        <v>0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406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3" t="s">
        <v>396</v>
      </c>
    </row>
    <row r="198" spans="1:65" s="2" customFormat="1" ht="24.2" customHeight="1">
      <c r="A198" s="29"/>
      <c r="B198" s="127"/>
      <c r="C198" s="162" t="s">
        <v>358</v>
      </c>
      <c r="D198" s="162" t="s">
        <v>175</v>
      </c>
      <c r="E198" s="163" t="s">
        <v>2146</v>
      </c>
      <c r="F198" s="164" t="s">
        <v>2147</v>
      </c>
      <c r="G198" s="165" t="s">
        <v>244</v>
      </c>
      <c r="H198" s="166">
        <v>28</v>
      </c>
      <c r="I198" s="167"/>
      <c r="J198" s="166">
        <f t="shared" si="2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26"/>
        <v>0</v>
      </c>
      <c r="Q198" s="171">
        <v>0</v>
      </c>
      <c r="R198" s="171">
        <f t="shared" si="27"/>
        <v>0</v>
      </c>
      <c r="S198" s="171">
        <v>0</v>
      </c>
      <c r="T198" s="172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29"/>
        <v>0</v>
      </c>
      <c r="BF198" s="174">
        <f t="shared" si="30"/>
        <v>0</v>
      </c>
      <c r="BG198" s="174">
        <f t="shared" si="31"/>
        <v>0</v>
      </c>
      <c r="BH198" s="174">
        <f t="shared" si="32"/>
        <v>0</v>
      </c>
      <c r="BI198" s="174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3" t="s">
        <v>401</v>
      </c>
    </row>
    <row r="199" spans="1:65" s="2" customFormat="1" ht="37.9" customHeight="1">
      <c r="A199" s="29"/>
      <c r="B199" s="127"/>
      <c r="C199" s="181" t="s">
        <v>259</v>
      </c>
      <c r="D199" s="181" t="s">
        <v>406</v>
      </c>
      <c r="E199" s="182" t="s">
        <v>2148</v>
      </c>
      <c r="F199" s="183" t="s">
        <v>2149</v>
      </c>
      <c r="G199" s="184" t="s">
        <v>244</v>
      </c>
      <c r="H199" s="185">
        <v>24</v>
      </c>
      <c r="I199" s="186"/>
      <c r="J199" s="185">
        <f t="shared" si="2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406</v>
      </c>
      <c r="AU199" s="173" t="s">
        <v>150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3" t="s">
        <v>405</v>
      </c>
    </row>
    <row r="200" spans="1:65" s="2" customFormat="1" ht="37.9" customHeight="1">
      <c r="A200" s="29"/>
      <c r="B200" s="127"/>
      <c r="C200" s="181" t="s">
        <v>384</v>
      </c>
      <c r="D200" s="181" t="s">
        <v>406</v>
      </c>
      <c r="E200" s="182" t="s">
        <v>2150</v>
      </c>
      <c r="F200" s="183" t="s">
        <v>2151</v>
      </c>
      <c r="G200" s="184" t="s">
        <v>244</v>
      </c>
      <c r="H200" s="185">
        <v>2</v>
      </c>
      <c r="I200" s="186"/>
      <c r="J200" s="185">
        <f t="shared" si="2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406</v>
      </c>
      <c r="AU200" s="173" t="s">
        <v>150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3" t="s">
        <v>412</v>
      </c>
    </row>
    <row r="201" spans="1:65" s="2" customFormat="1" ht="37.9" customHeight="1">
      <c r="A201" s="29"/>
      <c r="B201" s="127"/>
      <c r="C201" s="181" t="s">
        <v>365</v>
      </c>
      <c r="D201" s="181" t="s">
        <v>406</v>
      </c>
      <c r="E201" s="182" t="s">
        <v>2152</v>
      </c>
      <c r="F201" s="183" t="s">
        <v>2153</v>
      </c>
      <c r="G201" s="184" t="s">
        <v>244</v>
      </c>
      <c r="H201" s="185">
        <v>2</v>
      </c>
      <c r="I201" s="186"/>
      <c r="J201" s="185">
        <f t="shared" si="2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406</v>
      </c>
      <c r="AU201" s="173" t="s">
        <v>150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3" t="s">
        <v>576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2154</v>
      </c>
      <c r="F202" s="164" t="s">
        <v>2155</v>
      </c>
      <c r="G202" s="165" t="s">
        <v>244</v>
      </c>
      <c r="H202" s="166">
        <v>9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3" t="s">
        <v>586</v>
      </c>
    </row>
    <row r="203" spans="1:65" s="2" customFormat="1" ht="24.2" customHeight="1">
      <c r="A203" s="29"/>
      <c r="B203" s="127"/>
      <c r="C203" s="162" t="s">
        <v>393</v>
      </c>
      <c r="D203" s="162" t="s">
        <v>175</v>
      </c>
      <c r="E203" s="163" t="s">
        <v>2156</v>
      </c>
      <c r="F203" s="164" t="s">
        <v>2157</v>
      </c>
      <c r="G203" s="165" t="s">
        <v>244</v>
      </c>
      <c r="H203" s="166">
        <v>55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3" t="s">
        <v>590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2158</v>
      </c>
      <c r="F204" s="164" t="s">
        <v>2159</v>
      </c>
      <c r="G204" s="165" t="s">
        <v>244</v>
      </c>
      <c r="H204" s="166">
        <v>9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3" t="s">
        <v>593</v>
      </c>
    </row>
    <row r="205" spans="1:65" s="2" customFormat="1" ht="24.2" customHeight="1">
      <c r="A205" s="29"/>
      <c r="B205" s="127"/>
      <c r="C205" s="181" t="s">
        <v>568</v>
      </c>
      <c r="D205" s="181" t="s">
        <v>406</v>
      </c>
      <c r="E205" s="182" t="s">
        <v>2160</v>
      </c>
      <c r="F205" s="183" t="s">
        <v>2161</v>
      </c>
      <c r="G205" s="184" t="s">
        <v>244</v>
      </c>
      <c r="H205" s="185">
        <v>9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406</v>
      </c>
      <c r="AU205" s="173" t="s">
        <v>150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3" t="s">
        <v>597</v>
      </c>
    </row>
    <row r="206" spans="1:65" s="2" customFormat="1" ht="16.5" customHeight="1">
      <c r="A206" s="29"/>
      <c r="B206" s="127"/>
      <c r="C206" s="181" t="s">
        <v>573</v>
      </c>
      <c r="D206" s="181" t="s">
        <v>406</v>
      </c>
      <c r="E206" s="182" t="s">
        <v>2162</v>
      </c>
      <c r="F206" s="183" t="s">
        <v>2163</v>
      </c>
      <c r="G206" s="184" t="s">
        <v>2164</v>
      </c>
      <c r="H206" s="185">
        <v>64</v>
      </c>
      <c r="I206" s="186"/>
      <c r="J206" s="185">
        <f t="shared" si="2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406</v>
      </c>
      <c r="AU206" s="173" t="s">
        <v>150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3" t="s">
        <v>600</v>
      </c>
    </row>
    <row r="207" spans="1:65" s="2" customFormat="1" ht="24.2" customHeight="1">
      <c r="A207" s="29"/>
      <c r="B207" s="127"/>
      <c r="C207" s="162" t="s">
        <v>321</v>
      </c>
      <c r="D207" s="162" t="s">
        <v>175</v>
      </c>
      <c r="E207" s="163" t="s">
        <v>2165</v>
      </c>
      <c r="F207" s="164" t="s">
        <v>2166</v>
      </c>
      <c r="G207" s="165" t="s">
        <v>244</v>
      </c>
      <c r="H207" s="166">
        <v>64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3" t="s">
        <v>604</v>
      </c>
    </row>
    <row r="208" spans="1:65" s="2" customFormat="1" ht="24.2" customHeight="1">
      <c r="A208" s="29"/>
      <c r="B208" s="127"/>
      <c r="C208" s="162" t="s">
        <v>587</v>
      </c>
      <c r="D208" s="162" t="s">
        <v>175</v>
      </c>
      <c r="E208" s="163" t="s">
        <v>2167</v>
      </c>
      <c r="F208" s="164" t="s">
        <v>2168</v>
      </c>
      <c r="G208" s="165" t="s">
        <v>725</v>
      </c>
      <c r="H208" s="167"/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200</v>
      </c>
      <c r="AT208" s="173" t="s">
        <v>175</v>
      </c>
      <c r="AU208" s="173" t="s">
        <v>150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3" t="s">
        <v>607</v>
      </c>
    </row>
    <row r="209" spans="1:65" s="12" customFormat="1" ht="22.9" customHeight="1">
      <c r="B209" s="149"/>
      <c r="D209" s="150" t="s">
        <v>71</v>
      </c>
      <c r="E209" s="160" t="s">
        <v>382</v>
      </c>
      <c r="F209" s="160" t="s">
        <v>2169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284</v>
      </c>
      <c r="D210" s="162" t="s">
        <v>175</v>
      </c>
      <c r="E210" s="163" t="s">
        <v>2170</v>
      </c>
      <c r="F210" s="164" t="s">
        <v>2171</v>
      </c>
      <c r="G210" s="165" t="s">
        <v>244</v>
      </c>
      <c r="H210" s="166">
        <v>5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38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150</v>
      </c>
      <c r="BK210" s="175">
        <f>ROUND(I210*H210,3)</f>
        <v>0</v>
      </c>
      <c r="BL210" s="14" t="s">
        <v>200</v>
      </c>
      <c r="BM210" s="173" t="s">
        <v>611</v>
      </c>
    </row>
    <row r="211" spans="1:65" s="2" customFormat="1" ht="24.2" customHeight="1">
      <c r="A211" s="29"/>
      <c r="B211" s="127"/>
      <c r="C211" s="181" t="s">
        <v>293</v>
      </c>
      <c r="D211" s="181" t="s">
        <v>406</v>
      </c>
      <c r="E211" s="182" t="s">
        <v>2172</v>
      </c>
      <c r="F211" s="183" t="s">
        <v>2173</v>
      </c>
      <c r="G211" s="184" t="s">
        <v>244</v>
      </c>
      <c r="H211" s="185">
        <v>5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406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614</v>
      </c>
    </row>
    <row r="212" spans="1:65" s="2" customFormat="1" ht="24.2" customHeight="1">
      <c r="A212" s="29"/>
      <c r="B212" s="127"/>
      <c r="C212" s="181" t="s">
        <v>594</v>
      </c>
      <c r="D212" s="181" t="s">
        <v>406</v>
      </c>
      <c r="E212" s="182" t="s">
        <v>2174</v>
      </c>
      <c r="F212" s="183" t="s">
        <v>2175</v>
      </c>
      <c r="G212" s="184" t="s">
        <v>244</v>
      </c>
      <c r="H212" s="185">
        <v>5</v>
      </c>
      <c r="I212" s="186"/>
      <c r="J212" s="185">
        <f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225</v>
      </c>
      <c r="AT212" s="173" t="s">
        <v>406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618</v>
      </c>
    </row>
    <row r="213" spans="1:65" s="2" customFormat="1" ht="24.2" customHeight="1">
      <c r="A213" s="29"/>
      <c r="B213" s="127"/>
      <c r="C213" s="162" t="s">
        <v>296</v>
      </c>
      <c r="D213" s="162" t="s">
        <v>175</v>
      </c>
      <c r="E213" s="163" t="s">
        <v>2176</v>
      </c>
      <c r="F213" s="164" t="s">
        <v>2177</v>
      </c>
      <c r="G213" s="165" t="s">
        <v>725</v>
      </c>
      <c r="H213" s="167"/>
      <c r="I213" s="167"/>
      <c r="J213" s="166">
        <f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200</v>
      </c>
      <c r="AT213" s="173" t="s">
        <v>175</v>
      </c>
      <c r="AU213" s="173" t="s">
        <v>150</v>
      </c>
      <c r="AY213" s="14" t="s">
        <v>172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150</v>
      </c>
      <c r="BK213" s="175">
        <f>ROUND(I213*H213,3)</f>
        <v>0</v>
      </c>
      <c r="BL213" s="14" t="s">
        <v>200</v>
      </c>
      <c r="BM213" s="173" t="s">
        <v>621</v>
      </c>
    </row>
    <row r="214" spans="1:65" s="12" customFormat="1" ht="22.9" customHeight="1">
      <c r="B214" s="149"/>
      <c r="D214" s="150" t="s">
        <v>71</v>
      </c>
      <c r="E214" s="160" t="s">
        <v>1240</v>
      </c>
      <c r="F214" s="160" t="s">
        <v>1241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316</v>
      </c>
      <c r="D215" s="162" t="s">
        <v>175</v>
      </c>
      <c r="E215" s="163" t="s">
        <v>2178</v>
      </c>
      <c r="F215" s="164" t="s">
        <v>2179</v>
      </c>
      <c r="G215" s="165" t="s">
        <v>239</v>
      </c>
      <c r="H215" s="166">
        <v>251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625</v>
      </c>
    </row>
    <row r="216" spans="1:65" s="2" customFormat="1" ht="33" customHeight="1">
      <c r="A216" s="29"/>
      <c r="B216" s="127"/>
      <c r="C216" s="162" t="s">
        <v>622</v>
      </c>
      <c r="D216" s="162" t="s">
        <v>175</v>
      </c>
      <c r="E216" s="163" t="s">
        <v>2180</v>
      </c>
      <c r="F216" s="164" t="s">
        <v>2181</v>
      </c>
      <c r="G216" s="165" t="s">
        <v>239</v>
      </c>
      <c r="H216" s="166">
        <v>251</v>
      </c>
      <c r="I216" s="167"/>
      <c r="J216" s="166">
        <f>ROUND(I216*H216,3)</f>
        <v>0</v>
      </c>
      <c r="K216" s="168"/>
      <c r="L216" s="30"/>
      <c r="M216" s="169" t="s">
        <v>1</v>
      </c>
      <c r="N216" s="170" t="s">
        <v>38</v>
      </c>
      <c r="O216" s="58"/>
      <c r="P216" s="171">
        <f>O216*H216</f>
        <v>0</v>
      </c>
      <c r="Q216" s="171">
        <v>0</v>
      </c>
      <c r="R216" s="171">
        <f>Q216*H216</f>
        <v>0</v>
      </c>
      <c r="S216" s="171">
        <v>0</v>
      </c>
      <c r="T216" s="172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200</v>
      </c>
      <c r="AT216" s="173" t="s">
        <v>175</v>
      </c>
      <c r="AU216" s="173" t="s">
        <v>150</v>
      </c>
      <c r="AY216" s="14" t="s">
        <v>172</v>
      </c>
      <c r="BE216" s="174">
        <f>IF(N216="základná",J216,0)</f>
        <v>0</v>
      </c>
      <c r="BF216" s="174">
        <f>IF(N216="znížená",J216,0)</f>
        <v>0</v>
      </c>
      <c r="BG216" s="174">
        <f>IF(N216="zákl. prenesená",J216,0)</f>
        <v>0</v>
      </c>
      <c r="BH216" s="174">
        <f>IF(N216="zníž. prenesená",J216,0)</f>
        <v>0</v>
      </c>
      <c r="BI216" s="174">
        <f>IF(N216="nulová",J216,0)</f>
        <v>0</v>
      </c>
      <c r="BJ216" s="14" t="s">
        <v>150</v>
      </c>
      <c r="BK216" s="175">
        <f>ROUND(I216*H216,3)</f>
        <v>0</v>
      </c>
      <c r="BL216" s="14" t="s">
        <v>200</v>
      </c>
      <c r="BM216" s="173" t="s">
        <v>628</v>
      </c>
    </row>
    <row r="217" spans="1:65" s="2" customFormat="1" ht="37.9" customHeight="1">
      <c r="A217" s="29"/>
      <c r="B217" s="127"/>
      <c r="C217" s="162" t="s">
        <v>310</v>
      </c>
      <c r="D217" s="162" t="s">
        <v>175</v>
      </c>
      <c r="E217" s="163" t="s">
        <v>2182</v>
      </c>
      <c r="F217" s="164" t="s">
        <v>2183</v>
      </c>
      <c r="G217" s="165" t="s">
        <v>239</v>
      </c>
      <c r="H217" s="166">
        <v>734</v>
      </c>
      <c r="I217" s="167"/>
      <c r="J217" s="166">
        <f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>O217*H217</f>
        <v>0</v>
      </c>
      <c r="Q217" s="171">
        <v>0</v>
      </c>
      <c r="R217" s="171">
        <f>Q217*H217</f>
        <v>0</v>
      </c>
      <c r="S217" s="171">
        <v>0</v>
      </c>
      <c r="T217" s="172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>IF(N217="základná",J217,0)</f>
        <v>0</v>
      </c>
      <c r="BF217" s="174">
        <f>IF(N217="znížená",J217,0)</f>
        <v>0</v>
      </c>
      <c r="BG217" s="174">
        <f>IF(N217="zákl. prenesená",J217,0)</f>
        <v>0</v>
      </c>
      <c r="BH217" s="174">
        <f>IF(N217="zníž. prenesená",J217,0)</f>
        <v>0</v>
      </c>
      <c r="BI217" s="174">
        <f>IF(N217="nulová",J217,0)</f>
        <v>0</v>
      </c>
      <c r="BJ217" s="14" t="s">
        <v>150</v>
      </c>
      <c r="BK217" s="175">
        <f>ROUND(I217*H217,3)</f>
        <v>0</v>
      </c>
      <c r="BL217" s="14" t="s">
        <v>200</v>
      </c>
      <c r="BM217" s="173" t="s">
        <v>632</v>
      </c>
    </row>
    <row r="218" spans="1:65" s="2" customFormat="1" ht="33" customHeight="1">
      <c r="A218" s="29"/>
      <c r="B218" s="127"/>
      <c r="C218" s="162" t="s">
        <v>615</v>
      </c>
      <c r="D218" s="162" t="s">
        <v>175</v>
      </c>
      <c r="E218" s="163" t="s">
        <v>2184</v>
      </c>
      <c r="F218" s="164" t="s">
        <v>2185</v>
      </c>
      <c r="G218" s="165" t="s">
        <v>239</v>
      </c>
      <c r="H218" s="166">
        <v>734</v>
      </c>
      <c r="I218" s="167"/>
      <c r="J218" s="166">
        <f>ROUND(I218*H218,3)</f>
        <v>0</v>
      </c>
      <c r="K218" s="168"/>
      <c r="L218" s="30"/>
      <c r="M218" s="169" t="s">
        <v>1</v>
      </c>
      <c r="N218" s="170" t="s">
        <v>38</v>
      </c>
      <c r="O218" s="58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200</v>
      </c>
      <c r="BM218" s="173" t="s">
        <v>642</v>
      </c>
    </row>
    <row r="219" spans="1:65" s="12" customFormat="1" ht="25.9" customHeight="1">
      <c r="B219" s="149"/>
      <c r="D219" s="150" t="s">
        <v>71</v>
      </c>
      <c r="E219" s="151" t="s">
        <v>1289</v>
      </c>
      <c r="F219" s="151" t="s">
        <v>2186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636</v>
      </c>
      <c r="D220" s="162" t="s">
        <v>175</v>
      </c>
      <c r="E220" s="163" t="s">
        <v>2187</v>
      </c>
      <c r="F220" s="164" t="s">
        <v>2188</v>
      </c>
      <c r="G220" s="165" t="s">
        <v>671</v>
      </c>
      <c r="H220" s="166">
        <v>18</v>
      </c>
      <c r="I220" s="167"/>
      <c r="J220" s="166">
        <f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2189</v>
      </c>
      <c r="AT220" s="173" t="s">
        <v>175</v>
      </c>
      <c r="AU220" s="173" t="s">
        <v>80</v>
      </c>
      <c r="AY220" s="14" t="s">
        <v>172</v>
      </c>
      <c r="BE220" s="174">
        <f>IF(N220="základná",J220,0)</f>
        <v>0</v>
      </c>
      <c r="BF220" s="174">
        <f>IF(N220="znížená",J220,0)</f>
        <v>0</v>
      </c>
      <c r="BG220" s="174">
        <f>IF(N220="zákl. prenesená",J220,0)</f>
        <v>0</v>
      </c>
      <c r="BH220" s="174">
        <f>IF(N220="zníž. prenesená",J220,0)</f>
        <v>0</v>
      </c>
      <c r="BI220" s="174">
        <f>IF(N220="nulová",J220,0)</f>
        <v>0</v>
      </c>
      <c r="BJ220" s="14" t="s">
        <v>150</v>
      </c>
      <c r="BK220" s="175">
        <f>ROUND(I220*H220,3)</f>
        <v>0</v>
      </c>
      <c r="BL220" s="14" t="s">
        <v>2189</v>
      </c>
      <c r="BM220" s="173" t="s">
        <v>646</v>
      </c>
    </row>
    <row r="221" spans="1:65" s="2" customFormat="1" ht="16.5" customHeight="1">
      <c r="A221" s="29"/>
      <c r="B221" s="127"/>
      <c r="C221" s="162" t="s">
        <v>325</v>
      </c>
      <c r="D221" s="162" t="s">
        <v>175</v>
      </c>
      <c r="E221" s="163" t="s">
        <v>2190</v>
      </c>
      <c r="F221" s="164" t="s">
        <v>2191</v>
      </c>
      <c r="G221" s="165" t="s">
        <v>671</v>
      </c>
      <c r="H221" s="166">
        <v>24</v>
      </c>
      <c r="I221" s="167"/>
      <c r="J221" s="166">
        <f>ROUND(I221*H221,3)</f>
        <v>0</v>
      </c>
      <c r="K221" s="168"/>
      <c r="L221" s="30"/>
      <c r="M221" s="169" t="s">
        <v>1</v>
      </c>
      <c r="N221" s="170" t="s">
        <v>38</v>
      </c>
      <c r="O221" s="58"/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2189</v>
      </c>
      <c r="AT221" s="173" t="s">
        <v>175</v>
      </c>
      <c r="AU221" s="173" t="s">
        <v>80</v>
      </c>
      <c r="AY221" s="14" t="s">
        <v>172</v>
      </c>
      <c r="BE221" s="174">
        <f>IF(N221="základná",J221,0)</f>
        <v>0</v>
      </c>
      <c r="BF221" s="174">
        <f>IF(N221="znížená",J221,0)</f>
        <v>0</v>
      </c>
      <c r="BG221" s="174">
        <f>IF(N221="zákl. prenesená",J221,0)</f>
        <v>0</v>
      </c>
      <c r="BH221" s="174">
        <f>IF(N221="zníž. prenesená",J221,0)</f>
        <v>0</v>
      </c>
      <c r="BI221" s="174">
        <f>IF(N221="nulová",J221,0)</f>
        <v>0</v>
      </c>
      <c r="BJ221" s="14" t="s">
        <v>150</v>
      </c>
      <c r="BK221" s="175">
        <f>ROUND(I221*H221,3)</f>
        <v>0</v>
      </c>
      <c r="BL221" s="14" t="s">
        <v>2189</v>
      </c>
      <c r="BM221" s="173" t="s">
        <v>654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1290</v>
      </c>
      <c r="I222" s="152"/>
      <c r="J222" s="153">
        <f>BK222</f>
        <v>0</v>
      </c>
      <c r="L222" s="149"/>
      <c r="M222" s="191"/>
      <c r="N222" s="192"/>
      <c r="O222" s="192"/>
      <c r="P222" s="193">
        <v>0</v>
      </c>
      <c r="Q222" s="192"/>
      <c r="R222" s="193">
        <v>0</v>
      </c>
      <c r="S222" s="192"/>
      <c r="T222" s="194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99" t="s">
        <v>2192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199" t="str">
        <f>E9</f>
        <v xml:space="preserve">05 - SO 01.3  Športova hala - vzduchotechnika, chladenie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2193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2194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2195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2196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2197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2198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41" t="s">
        <v>148</v>
      </c>
      <c r="E106" s="242"/>
      <c r="F106" s="242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1" t="s">
        <v>151</v>
      </c>
      <c r="E107" s="242"/>
      <c r="F107" s="242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1" t="s">
        <v>152</v>
      </c>
      <c r="E108" s="242"/>
      <c r="F108" s="242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1" t="s">
        <v>153</v>
      </c>
      <c r="E109" s="242"/>
      <c r="F109" s="242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1" t="s">
        <v>154</v>
      </c>
      <c r="E110" s="242"/>
      <c r="F110" s="242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1.25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7" t="str">
        <f>E7</f>
        <v xml:space="preserve"> ŠH Angels Aréna  Rekonštrukcia a Modernizácia pre VO</v>
      </c>
      <c r="F122" s="238"/>
      <c r="G122" s="238"/>
      <c r="H122" s="23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199" t="str">
        <f>E9</f>
        <v xml:space="preserve">05 - SO 01.3  Športova hala - vzduchotechnika, chladenie </v>
      </c>
      <c r="F124" s="239"/>
      <c r="G124" s="239"/>
      <c r="H124" s="23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Košice</v>
      </c>
      <c r="G126" s="29"/>
      <c r="H126" s="29"/>
      <c r="I126" s="24" t="s">
        <v>20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21</v>
      </c>
      <c r="D128" s="29"/>
      <c r="E128" s="29"/>
      <c r="F128" s="22" t="str">
        <f>E15</f>
        <v>Mesto Košice, Tr. SNP 48/A, 040 11 Košice</v>
      </c>
      <c r="G128" s="29"/>
      <c r="H128" s="29"/>
      <c r="I128" s="24" t="s">
        <v>26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1304</v>
      </c>
      <c r="F133" s="151" t="s">
        <v>2199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2200</v>
      </c>
      <c r="F134" s="164" t="s">
        <v>2201</v>
      </c>
      <c r="G134" s="165" t="s">
        <v>1761</v>
      </c>
      <c r="H134" s="166">
        <v>2</v>
      </c>
      <c r="I134" s="167"/>
      <c r="J134" s="166">
        <f t="shared" ref="J134:J158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8" si="6">O134*H134</f>
        <v>0</v>
      </c>
      <c r="Q134" s="171">
        <v>0</v>
      </c>
      <c r="R134" s="171">
        <f t="shared" ref="R134:R158" si="7">Q134*H134</f>
        <v>0</v>
      </c>
      <c r="S134" s="171">
        <v>0</v>
      </c>
      <c r="T134" s="172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 t="shared" ref="BE134:BE158" si="9">IF(N134="základná",J134,0)</f>
        <v>0</v>
      </c>
      <c r="BF134" s="174">
        <f t="shared" ref="BF134:BF158" si="10">IF(N134="znížená",J134,0)</f>
        <v>0</v>
      </c>
      <c r="BG134" s="174">
        <f t="shared" ref="BG134:BG158" si="11">IF(N134="zákl. prenesená",J134,0)</f>
        <v>0</v>
      </c>
      <c r="BH134" s="174">
        <f t="shared" ref="BH134:BH158" si="12">IF(N134="zníž. prenesená",J134,0)</f>
        <v>0</v>
      </c>
      <c r="BI134" s="174">
        <f t="shared" ref="BI134:BI158" si="13">IF(N134="nulová",J134,0)</f>
        <v>0</v>
      </c>
      <c r="BJ134" s="14" t="s">
        <v>150</v>
      </c>
      <c r="BK134" s="175">
        <f t="shared" ref="BK134:BK158" si="14">ROUND(I134*H134,3)</f>
        <v>0</v>
      </c>
      <c r="BL134" s="14" t="s">
        <v>179</v>
      </c>
      <c r="BM134" s="173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2202</v>
      </c>
      <c r="F135" s="164" t="s">
        <v>2203</v>
      </c>
      <c r="G135" s="165" t="s">
        <v>244</v>
      </c>
      <c r="H135" s="166">
        <v>4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2204</v>
      </c>
      <c r="F136" s="164" t="s">
        <v>2205</v>
      </c>
      <c r="G136" s="165" t="s">
        <v>244</v>
      </c>
      <c r="H136" s="166">
        <v>2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2206</v>
      </c>
      <c r="F137" s="164" t="s">
        <v>2207</v>
      </c>
      <c r="G137" s="165" t="s">
        <v>244</v>
      </c>
      <c r="H137" s="166">
        <v>2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2208</v>
      </c>
      <c r="F138" s="164" t="s">
        <v>2209</v>
      </c>
      <c r="G138" s="165" t="s">
        <v>2210</v>
      </c>
      <c r="H138" s="166">
        <v>26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2211</v>
      </c>
      <c r="F139" s="164" t="s">
        <v>2212</v>
      </c>
      <c r="G139" s="165" t="s">
        <v>1761</v>
      </c>
      <c r="H139" s="166">
        <v>4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2213</v>
      </c>
      <c r="F140" s="164" t="s">
        <v>2214</v>
      </c>
      <c r="G140" s="165" t="s">
        <v>244</v>
      </c>
      <c r="H140" s="166">
        <v>4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2215</v>
      </c>
      <c r="F141" s="164" t="s">
        <v>2216</v>
      </c>
      <c r="G141" s="165" t="s">
        <v>244</v>
      </c>
      <c r="H141" s="166">
        <v>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2217</v>
      </c>
      <c r="F142" s="164" t="s">
        <v>2218</v>
      </c>
      <c r="G142" s="165" t="s">
        <v>244</v>
      </c>
      <c r="H142" s="166">
        <v>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2219</v>
      </c>
      <c r="F143" s="164" t="s">
        <v>2220</v>
      </c>
      <c r="G143" s="165" t="s">
        <v>244</v>
      </c>
      <c r="H143" s="166">
        <v>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80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2221</v>
      </c>
      <c r="F144" s="164" t="s">
        <v>2222</v>
      </c>
      <c r="G144" s="165" t="s">
        <v>1761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2223</v>
      </c>
      <c r="F145" s="164" t="s">
        <v>2224</v>
      </c>
      <c r="G145" s="165" t="s">
        <v>1761</v>
      </c>
      <c r="H145" s="166">
        <v>2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2225</v>
      </c>
      <c r="F146" s="164" t="s">
        <v>2226</v>
      </c>
      <c r="G146" s="165" t="s">
        <v>244</v>
      </c>
      <c r="H146" s="166">
        <v>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2227</v>
      </c>
      <c r="F147" s="164" t="s">
        <v>2228</v>
      </c>
      <c r="G147" s="165" t="s">
        <v>244</v>
      </c>
      <c r="H147" s="166">
        <v>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2229</v>
      </c>
      <c r="F148" s="164" t="s">
        <v>2230</v>
      </c>
      <c r="G148" s="165" t="s">
        <v>244</v>
      </c>
      <c r="H148" s="166">
        <v>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2231</v>
      </c>
      <c r="F149" s="164" t="s">
        <v>2232</v>
      </c>
      <c r="G149" s="165" t="s">
        <v>2210</v>
      </c>
      <c r="H149" s="166">
        <v>15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2233</v>
      </c>
      <c r="F150" s="164" t="s">
        <v>2234</v>
      </c>
      <c r="G150" s="165" t="s">
        <v>244</v>
      </c>
      <c r="H150" s="166">
        <v>8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2235</v>
      </c>
      <c r="F151" s="164" t="s">
        <v>2236</v>
      </c>
      <c r="G151" s="165" t="s">
        <v>244</v>
      </c>
      <c r="H151" s="166">
        <v>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2237</v>
      </c>
      <c r="F152" s="164" t="s">
        <v>2238</v>
      </c>
      <c r="G152" s="165" t="s">
        <v>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80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2239</v>
      </c>
      <c r="F153" s="164" t="s">
        <v>2240</v>
      </c>
      <c r="G153" s="165" t="s">
        <v>178</v>
      </c>
      <c r="H153" s="166">
        <v>98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2241</v>
      </c>
      <c r="F154" s="164" t="s">
        <v>2242</v>
      </c>
      <c r="G154" s="165" t="s">
        <v>178</v>
      </c>
      <c r="H154" s="166">
        <v>90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80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2243</v>
      </c>
      <c r="F155" s="164" t="s">
        <v>2244</v>
      </c>
      <c r="G155" s="165" t="s">
        <v>178</v>
      </c>
      <c r="H155" s="166">
        <v>88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2245</v>
      </c>
      <c r="F156" s="164" t="s">
        <v>2246</v>
      </c>
      <c r="G156" s="165" t="s">
        <v>1761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252</v>
      </c>
    </row>
    <row r="157" spans="1:65" s="2" customFormat="1" ht="44.25" customHeight="1">
      <c r="A157" s="29"/>
      <c r="B157" s="127"/>
      <c r="C157" s="162" t="s">
        <v>597</v>
      </c>
      <c r="D157" s="162" t="s">
        <v>175</v>
      </c>
      <c r="E157" s="163" t="s">
        <v>2247</v>
      </c>
      <c r="F157" s="164" t="s">
        <v>2248</v>
      </c>
      <c r="G157" s="165" t="s">
        <v>1761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2249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2250</v>
      </c>
      <c r="F158" s="164" t="s">
        <v>2251</v>
      </c>
      <c r="G158" s="165" t="s">
        <v>1761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255</v>
      </c>
    </row>
    <row r="159" spans="1:65" s="12" customFormat="1" ht="25.9" customHeight="1">
      <c r="B159" s="149"/>
      <c r="D159" s="150" t="s">
        <v>71</v>
      </c>
      <c r="E159" s="151" t="s">
        <v>1462</v>
      </c>
      <c r="F159" s="151" t="s">
        <v>2252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2253</v>
      </c>
      <c r="F160" s="164" t="s">
        <v>2254</v>
      </c>
      <c r="G160" s="165" t="s">
        <v>1761</v>
      </c>
      <c r="H160" s="166">
        <v>1</v>
      </c>
      <c r="I160" s="167"/>
      <c r="J160" s="166">
        <f t="shared" ref="J160:J196" si="1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96" si="16">O160*H160</f>
        <v>0</v>
      </c>
      <c r="Q160" s="171">
        <v>0</v>
      </c>
      <c r="R160" s="171">
        <f t="shared" ref="R160:R196" si="17">Q160*H160</f>
        <v>0</v>
      </c>
      <c r="S160" s="171">
        <v>0</v>
      </c>
      <c r="T160" s="172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96" si="19">IF(N160="základná",J160,0)</f>
        <v>0</v>
      </c>
      <c r="BF160" s="174">
        <f t="shared" ref="BF160:BF196" si="20">IF(N160="znížená",J160,0)</f>
        <v>0</v>
      </c>
      <c r="BG160" s="174">
        <f t="shared" ref="BG160:BG196" si="21">IF(N160="zákl. prenesená",J160,0)</f>
        <v>0</v>
      </c>
      <c r="BH160" s="174">
        <f t="shared" ref="BH160:BH196" si="22">IF(N160="zníž. prenesená",J160,0)</f>
        <v>0</v>
      </c>
      <c r="BI160" s="174">
        <f t="shared" ref="BI160:BI196" si="23">IF(N160="nulová",J160,0)</f>
        <v>0</v>
      </c>
      <c r="BJ160" s="14" t="s">
        <v>150</v>
      </c>
      <c r="BK160" s="175">
        <f t="shared" ref="BK160:BK196" si="24">ROUND(I160*H160,3)</f>
        <v>0</v>
      </c>
      <c r="BL160" s="14" t="s">
        <v>179</v>
      </c>
      <c r="BM160" s="173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2255</v>
      </c>
      <c r="F161" s="164" t="s">
        <v>2256</v>
      </c>
      <c r="G161" s="165" t="s">
        <v>244</v>
      </c>
      <c r="H161" s="166">
        <v>1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2204</v>
      </c>
      <c r="F162" s="164" t="s">
        <v>2205</v>
      </c>
      <c r="G162" s="165" t="s">
        <v>244</v>
      </c>
      <c r="H162" s="166">
        <v>1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2257</v>
      </c>
      <c r="F163" s="164" t="s">
        <v>2258</v>
      </c>
      <c r="G163" s="165" t="s">
        <v>2210</v>
      </c>
      <c r="H163" s="166">
        <v>14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2211</v>
      </c>
      <c r="F164" s="164" t="s">
        <v>2212</v>
      </c>
      <c r="G164" s="165" t="s">
        <v>1761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2259</v>
      </c>
      <c r="F165" s="164" t="s">
        <v>2260</v>
      </c>
      <c r="G165" s="165" t="s">
        <v>1761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2261</v>
      </c>
      <c r="F166" s="164" t="s">
        <v>2262</v>
      </c>
      <c r="G166" s="165" t="s">
        <v>1761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2263</v>
      </c>
      <c r="F167" s="164" t="s">
        <v>2264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284</v>
      </c>
    </row>
    <row r="168" spans="1:65" s="2" customFormat="1" ht="16.5" customHeight="1">
      <c r="A168" s="29"/>
      <c r="B168" s="127"/>
      <c r="C168" s="162" t="s">
        <v>289</v>
      </c>
      <c r="D168" s="162" t="s">
        <v>175</v>
      </c>
      <c r="E168" s="163" t="s">
        <v>2265</v>
      </c>
      <c r="F168" s="164" t="s">
        <v>2266</v>
      </c>
      <c r="G168" s="165" t="s">
        <v>244</v>
      </c>
      <c r="H168" s="166">
        <v>2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293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2267</v>
      </c>
      <c r="F169" s="164" t="s">
        <v>2268</v>
      </c>
      <c r="G169" s="165" t="s">
        <v>244</v>
      </c>
      <c r="H169" s="166">
        <v>2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80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296</v>
      </c>
    </row>
    <row r="170" spans="1:65" s="2" customFormat="1" ht="24.2" customHeight="1">
      <c r="A170" s="29"/>
      <c r="B170" s="127"/>
      <c r="C170" s="162" t="s">
        <v>297</v>
      </c>
      <c r="D170" s="162" t="s">
        <v>175</v>
      </c>
      <c r="E170" s="163" t="s">
        <v>2269</v>
      </c>
      <c r="F170" s="164" t="s">
        <v>2270</v>
      </c>
      <c r="G170" s="165" t="s">
        <v>244</v>
      </c>
      <c r="H170" s="166">
        <v>4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300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2271</v>
      </c>
      <c r="F171" s="164" t="s">
        <v>2272</v>
      </c>
      <c r="G171" s="165" t="s">
        <v>244</v>
      </c>
      <c r="H171" s="166">
        <v>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80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303</v>
      </c>
    </row>
    <row r="172" spans="1:65" s="2" customFormat="1" ht="24.2" customHeight="1">
      <c r="A172" s="29"/>
      <c r="B172" s="127"/>
      <c r="C172" s="162" t="s">
        <v>304</v>
      </c>
      <c r="D172" s="162" t="s">
        <v>175</v>
      </c>
      <c r="E172" s="163" t="s">
        <v>2273</v>
      </c>
      <c r="F172" s="164" t="s">
        <v>2274</v>
      </c>
      <c r="G172" s="165" t="s">
        <v>244</v>
      </c>
      <c r="H172" s="166">
        <v>4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307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2275</v>
      </c>
      <c r="F173" s="164" t="s">
        <v>2276</v>
      </c>
      <c r="G173" s="165" t="s">
        <v>244</v>
      </c>
      <c r="H173" s="166">
        <v>6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310</v>
      </c>
    </row>
    <row r="174" spans="1:65" s="2" customFormat="1" ht="24.2" customHeight="1">
      <c r="A174" s="29"/>
      <c r="B174" s="127"/>
      <c r="C174" s="162" t="s">
        <v>313</v>
      </c>
      <c r="D174" s="162" t="s">
        <v>175</v>
      </c>
      <c r="E174" s="163" t="s">
        <v>2277</v>
      </c>
      <c r="F174" s="164" t="s">
        <v>2278</v>
      </c>
      <c r="G174" s="165" t="s">
        <v>244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80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316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2279</v>
      </c>
      <c r="F175" s="164" t="s">
        <v>2280</v>
      </c>
      <c r="G175" s="165" t="s">
        <v>244</v>
      </c>
      <c r="H175" s="166">
        <v>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80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321</v>
      </c>
    </row>
    <row r="176" spans="1:65" s="2" customFormat="1" ht="16.5" customHeight="1">
      <c r="A176" s="29"/>
      <c r="B176" s="127"/>
      <c r="C176" s="162" t="s">
        <v>322</v>
      </c>
      <c r="D176" s="162" t="s">
        <v>175</v>
      </c>
      <c r="E176" s="163" t="s">
        <v>2281</v>
      </c>
      <c r="F176" s="164" t="s">
        <v>2282</v>
      </c>
      <c r="G176" s="165" t="s">
        <v>244</v>
      </c>
      <c r="H176" s="166">
        <v>8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80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325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2283</v>
      </c>
      <c r="F177" s="164" t="s">
        <v>2284</v>
      </c>
      <c r="G177" s="165" t="s">
        <v>244</v>
      </c>
      <c r="H177" s="166">
        <v>14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80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328</v>
      </c>
    </row>
    <row r="178" spans="1:65" s="2" customFormat="1" ht="16.5" customHeight="1">
      <c r="A178" s="29"/>
      <c r="B178" s="127"/>
      <c r="C178" s="162" t="s">
        <v>331</v>
      </c>
      <c r="D178" s="162" t="s">
        <v>175</v>
      </c>
      <c r="E178" s="163" t="s">
        <v>2285</v>
      </c>
      <c r="F178" s="164" t="s">
        <v>2286</v>
      </c>
      <c r="G178" s="165" t="s">
        <v>244</v>
      </c>
      <c r="H178" s="166">
        <v>2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80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334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2287</v>
      </c>
      <c r="F179" s="164" t="s">
        <v>2288</v>
      </c>
      <c r="G179" s="165" t="s">
        <v>244</v>
      </c>
      <c r="H179" s="166">
        <v>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80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339</v>
      </c>
    </row>
    <row r="180" spans="1:65" s="2" customFormat="1" ht="16.5" customHeight="1">
      <c r="A180" s="29"/>
      <c r="B180" s="127"/>
      <c r="C180" s="162" t="s">
        <v>340</v>
      </c>
      <c r="D180" s="162" t="s">
        <v>175</v>
      </c>
      <c r="E180" s="163" t="s">
        <v>2289</v>
      </c>
      <c r="F180" s="164" t="s">
        <v>2290</v>
      </c>
      <c r="G180" s="165" t="s">
        <v>244</v>
      </c>
      <c r="H180" s="166">
        <v>2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80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3" t="s">
        <v>343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2291</v>
      </c>
      <c r="F181" s="164" t="s">
        <v>2292</v>
      </c>
      <c r="G181" s="165" t="s">
        <v>2210</v>
      </c>
      <c r="H181" s="166">
        <v>10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80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348</v>
      </c>
    </row>
    <row r="182" spans="1:65" s="2" customFormat="1" ht="24.2" customHeight="1">
      <c r="A182" s="29"/>
      <c r="B182" s="127"/>
      <c r="C182" s="162" t="s">
        <v>349</v>
      </c>
      <c r="D182" s="162" t="s">
        <v>175</v>
      </c>
      <c r="E182" s="163" t="s">
        <v>2293</v>
      </c>
      <c r="F182" s="164" t="s">
        <v>2294</v>
      </c>
      <c r="G182" s="165" t="s">
        <v>2210</v>
      </c>
      <c r="H182" s="166">
        <v>20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80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352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2295</v>
      </c>
      <c r="F183" s="164" t="s">
        <v>2296</v>
      </c>
      <c r="G183" s="165" t="s">
        <v>2210</v>
      </c>
      <c r="H183" s="166">
        <v>72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80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357</v>
      </c>
    </row>
    <row r="184" spans="1:65" s="2" customFormat="1" ht="24.2" customHeight="1">
      <c r="A184" s="29"/>
      <c r="B184" s="127"/>
      <c r="C184" s="162" t="s">
        <v>358</v>
      </c>
      <c r="D184" s="162" t="s">
        <v>175</v>
      </c>
      <c r="E184" s="163" t="s">
        <v>2297</v>
      </c>
      <c r="F184" s="164" t="s">
        <v>2234</v>
      </c>
      <c r="G184" s="165" t="s">
        <v>244</v>
      </c>
      <c r="H184" s="166">
        <v>26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80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361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2298</v>
      </c>
      <c r="F185" s="164" t="s">
        <v>2236</v>
      </c>
      <c r="G185" s="165" t="s">
        <v>244</v>
      </c>
      <c r="H185" s="166">
        <v>42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80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364</v>
      </c>
    </row>
    <row r="186" spans="1:65" s="2" customFormat="1" ht="24.2" customHeight="1">
      <c r="A186" s="29"/>
      <c r="B186" s="127"/>
      <c r="C186" s="162" t="s">
        <v>365</v>
      </c>
      <c r="D186" s="162" t="s">
        <v>175</v>
      </c>
      <c r="E186" s="163" t="s">
        <v>2299</v>
      </c>
      <c r="F186" s="164" t="s">
        <v>2300</v>
      </c>
      <c r="G186" s="165" t="s">
        <v>2210</v>
      </c>
      <c r="H186" s="166">
        <v>39</v>
      </c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80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368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2301</v>
      </c>
      <c r="F187" s="164" t="s">
        <v>2234</v>
      </c>
      <c r="G187" s="165" t="s">
        <v>244</v>
      </c>
      <c r="H187" s="166">
        <v>16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80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373</v>
      </c>
    </row>
    <row r="188" spans="1:65" s="2" customFormat="1" ht="16.5" customHeight="1">
      <c r="A188" s="29"/>
      <c r="B188" s="127"/>
      <c r="C188" s="162" t="s">
        <v>374</v>
      </c>
      <c r="D188" s="162" t="s">
        <v>175</v>
      </c>
      <c r="E188" s="163" t="s">
        <v>2302</v>
      </c>
      <c r="F188" s="164" t="s">
        <v>2236</v>
      </c>
      <c r="G188" s="165" t="s">
        <v>244</v>
      </c>
      <c r="H188" s="166">
        <v>22</v>
      </c>
      <c r="I188" s="167"/>
      <c r="J188" s="166">
        <f t="shared" si="1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80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377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2237</v>
      </c>
      <c r="F189" s="164" t="s">
        <v>2238</v>
      </c>
      <c r="G189" s="165" t="s">
        <v>1</v>
      </c>
      <c r="H189" s="166">
        <v>0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80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381</v>
      </c>
    </row>
    <row r="190" spans="1:65" s="2" customFormat="1" ht="16.5" customHeight="1">
      <c r="A190" s="29"/>
      <c r="B190" s="127"/>
      <c r="C190" s="162" t="s">
        <v>384</v>
      </c>
      <c r="D190" s="162" t="s">
        <v>175</v>
      </c>
      <c r="E190" s="163" t="s">
        <v>2303</v>
      </c>
      <c r="F190" s="164" t="s">
        <v>2304</v>
      </c>
      <c r="G190" s="165" t="s">
        <v>178</v>
      </c>
      <c r="H190" s="166">
        <v>38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80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387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2305</v>
      </c>
      <c r="F191" s="164" t="s">
        <v>2242</v>
      </c>
      <c r="G191" s="165" t="s">
        <v>178</v>
      </c>
      <c r="H191" s="166">
        <v>25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80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392</v>
      </c>
    </row>
    <row r="192" spans="1:65" s="2" customFormat="1" ht="16.5" customHeight="1">
      <c r="A192" s="29"/>
      <c r="B192" s="127"/>
      <c r="C192" s="162" t="s">
        <v>393</v>
      </c>
      <c r="D192" s="162" t="s">
        <v>175</v>
      </c>
      <c r="E192" s="163" t="s">
        <v>2306</v>
      </c>
      <c r="F192" s="164" t="s">
        <v>2307</v>
      </c>
      <c r="G192" s="165" t="s">
        <v>178</v>
      </c>
      <c r="H192" s="166">
        <v>24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80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401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2305</v>
      </c>
      <c r="F193" s="164" t="s">
        <v>2242</v>
      </c>
      <c r="G193" s="165" t="s">
        <v>178</v>
      </c>
      <c r="H193" s="166">
        <v>16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80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396</v>
      </c>
    </row>
    <row r="194" spans="1:65" s="2" customFormat="1" ht="33" customHeight="1">
      <c r="A194" s="29"/>
      <c r="B194" s="127"/>
      <c r="C194" s="162" t="s">
        <v>402</v>
      </c>
      <c r="D194" s="162" t="s">
        <v>175</v>
      </c>
      <c r="E194" s="163" t="s">
        <v>2308</v>
      </c>
      <c r="F194" s="164" t="s">
        <v>2309</v>
      </c>
      <c r="G194" s="165" t="s">
        <v>178</v>
      </c>
      <c r="H194" s="166">
        <v>52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80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405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2310</v>
      </c>
      <c r="F195" s="164" t="s">
        <v>2311</v>
      </c>
      <c r="G195" s="165" t="s">
        <v>1761</v>
      </c>
      <c r="H195" s="166">
        <v>1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80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412</v>
      </c>
    </row>
    <row r="196" spans="1:65" s="2" customFormat="1" ht="24.2" customHeight="1">
      <c r="A196" s="29"/>
      <c r="B196" s="127"/>
      <c r="C196" s="162" t="s">
        <v>568</v>
      </c>
      <c r="D196" s="162" t="s">
        <v>175</v>
      </c>
      <c r="E196" s="163" t="s">
        <v>2312</v>
      </c>
      <c r="F196" s="164" t="s">
        <v>2313</v>
      </c>
      <c r="G196" s="165" t="s">
        <v>1761</v>
      </c>
      <c r="H196" s="166">
        <v>1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80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576</v>
      </c>
    </row>
    <row r="197" spans="1:65" s="12" customFormat="1" ht="25.9" customHeight="1">
      <c r="B197" s="149"/>
      <c r="D197" s="150" t="s">
        <v>71</v>
      </c>
      <c r="E197" s="151" t="s">
        <v>1441</v>
      </c>
      <c r="F197" s="151" t="s">
        <v>2314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2315</v>
      </c>
      <c r="F198" s="164" t="s">
        <v>2316</v>
      </c>
      <c r="G198" s="165" t="s">
        <v>244</v>
      </c>
      <c r="H198" s="166">
        <v>1</v>
      </c>
      <c r="I198" s="167"/>
      <c r="J198" s="166">
        <f t="shared" ref="J198:J229" si="2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29" si="26">O198*H198</f>
        <v>0</v>
      </c>
      <c r="Q198" s="171">
        <v>0</v>
      </c>
      <c r="R198" s="171">
        <f t="shared" ref="R198:R229" si="27">Q198*H198</f>
        <v>0</v>
      </c>
      <c r="S198" s="171">
        <v>0</v>
      </c>
      <c r="T198" s="172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 t="shared" ref="BE198:BE229" si="29">IF(N198="základná",J198,0)</f>
        <v>0</v>
      </c>
      <c r="BF198" s="174">
        <f t="shared" ref="BF198:BF229" si="30">IF(N198="znížená",J198,0)</f>
        <v>0</v>
      </c>
      <c r="BG198" s="174">
        <f t="shared" ref="BG198:BG229" si="31">IF(N198="zákl. prenesená",J198,0)</f>
        <v>0</v>
      </c>
      <c r="BH198" s="174">
        <f t="shared" ref="BH198:BH229" si="32">IF(N198="zníž. prenesená",J198,0)</f>
        <v>0</v>
      </c>
      <c r="BI198" s="174">
        <f t="shared" ref="BI198:BI229" si="33">IF(N198="nulová",J198,0)</f>
        <v>0</v>
      </c>
      <c r="BJ198" s="14" t="s">
        <v>150</v>
      </c>
      <c r="BK198" s="175">
        <f t="shared" ref="BK198:BK229" si="34">ROUND(I198*H198,3)</f>
        <v>0</v>
      </c>
      <c r="BL198" s="14" t="s">
        <v>179</v>
      </c>
      <c r="BM198" s="173" t="s">
        <v>628</v>
      </c>
    </row>
    <row r="199" spans="1:65" s="2" customFormat="1" ht="16.5" customHeight="1">
      <c r="A199" s="29"/>
      <c r="B199" s="127"/>
      <c r="C199" s="162" t="s">
        <v>573</v>
      </c>
      <c r="D199" s="162" t="s">
        <v>175</v>
      </c>
      <c r="E199" s="163" t="s">
        <v>2317</v>
      </c>
      <c r="F199" s="164" t="s">
        <v>2318</v>
      </c>
      <c r="G199" s="165" t="s">
        <v>1761</v>
      </c>
      <c r="H199" s="166">
        <v>2</v>
      </c>
      <c r="I199" s="167"/>
      <c r="J199" s="166">
        <f t="shared" si="2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80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3" t="s">
        <v>632</v>
      </c>
    </row>
    <row r="200" spans="1:65" s="2" customFormat="1" ht="16.5" customHeight="1">
      <c r="A200" s="29"/>
      <c r="B200" s="127"/>
      <c r="C200" s="162" t="s">
        <v>284</v>
      </c>
      <c r="D200" s="162" t="s">
        <v>175</v>
      </c>
      <c r="E200" s="163" t="s">
        <v>2319</v>
      </c>
      <c r="F200" s="164" t="s">
        <v>2320</v>
      </c>
      <c r="G200" s="165" t="s">
        <v>1761</v>
      </c>
      <c r="H200" s="166">
        <v>1</v>
      </c>
      <c r="I200" s="167"/>
      <c r="J200" s="166">
        <f t="shared" si="2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80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3" t="s">
        <v>642</v>
      </c>
    </row>
    <row r="201" spans="1:65" s="2" customFormat="1" ht="24.2" customHeight="1">
      <c r="A201" s="29"/>
      <c r="B201" s="127"/>
      <c r="C201" s="162" t="s">
        <v>580</v>
      </c>
      <c r="D201" s="162" t="s">
        <v>175</v>
      </c>
      <c r="E201" s="163" t="s">
        <v>2321</v>
      </c>
      <c r="F201" s="164" t="s">
        <v>2322</v>
      </c>
      <c r="G201" s="165" t="s">
        <v>244</v>
      </c>
      <c r="H201" s="166">
        <v>3</v>
      </c>
      <c r="I201" s="167"/>
      <c r="J201" s="166">
        <f t="shared" si="2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80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3" t="s">
        <v>646</v>
      </c>
    </row>
    <row r="202" spans="1:65" s="2" customFormat="1" ht="16.5" customHeight="1">
      <c r="A202" s="29"/>
      <c r="B202" s="127"/>
      <c r="C202" s="162" t="s">
        <v>293</v>
      </c>
      <c r="D202" s="162" t="s">
        <v>175</v>
      </c>
      <c r="E202" s="163" t="s">
        <v>2323</v>
      </c>
      <c r="F202" s="164" t="s">
        <v>2324</v>
      </c>
      <c r="G202" s="165" t="s">
        <v>1761</v>
      </c>
      <c r="H202" s="166">
        <v>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80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3" t="s">
        <v>654</v>
      </c>
    </row>
    <row r="203" spans="1:65" s="2" customFormat="1" ht="24.2" customHeight="1">
      <c r="A203" s="29"/>
      <c r="B203" s="127"/>
      <c r="C203" s="162" t="s">
        <v>587</v>
      </c>
      <c r="D203" s="162" t="s">
        <v>175</v>
      </c>
      <c r="E203" s="163" t="s">
        <v>2325</v>
      </c>
      <c r="F203" s="164" t="s">
        <v>2326</v>
      </c>
      <c r="G203" s="165" t="s">
        <v>244</v>
      </c>
      <c r="H203" s="166">
        <v>2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80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3" t="s">
        <v>661</v>
      </c>
    </row>
    <row r="204" spans="1:65" s="2" customFormat="1" ht="16.5" customHeight="1">
      <c r="A204" s="29"/>
      <c r="B204" s="127"/>
      <c r="C204" s="162" t="s">
        <v>820</v>
      </c>
      <c r="D204" s="162" t="s">
        <v>175</v>
      </c>
      <c r="E204" s="163" t="s">
        <v>2323</v>
      </c>
      <c r="F204" s="164" t="s">
        <v>2324</v>
      </c>
      <c r="G204" s="165" t="s">
        <v>1761</v>
      </c>
      <c r="H204" s="166">
        <v>4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80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3" t="s">
        <v>2327</v>
      </c>
    </row>
    <row r="205" spans="1:65" s="2" customFormat="1" ht="24.2" customHeight="1">
      <c r="A205" s="29"/>
      <c r="B205" s="127"/>
      <c r="C205" s="162" t="s">
        <v>594</v>
      </c>
      <c r="D205" s="162" t="s">
        <v>175</v>
      </c>
      <c r="E205" s="163" t="s">
        <v>2328</v>
      </c>
      <c r="F205" s="164" t="s">
        <v>2329</v>
      </c>
      <c r="G205" s="165" t="s">
        <v>244</v>
      </c>
      <c r="H205" s="166">
        <v>1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80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3" t="s">
        <v>664</v>
      </c>
    </row>
    <row r="206" spans="1:65" s="2" customFormat="1" ht="24.2" customHeight="1">
      <c r="A206" s="29"/>
      <c r="B206" s="127"/>
      <c r="C206" s="162" t="s">
        <v>300</v>
      </c>
      <c r="D206" s="162" t="s">
        <v>175</v>
      </c>
      <c r="E206" s="163" t="s">
        <v>2330</v>
      </c>
      <c r="F206" s="164" t="s">
        <v>2331</v>
      </c>
      <c r="G206" s="165" t="s">
        <v>244</v>
      </c>
      <c r="H206" s="166">
        <v>2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80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3" t="s">
        <v>668</v>
      </c>
    </row>
    <row r="207" spans="1:65" s="2" customFormat="1" ht="24.2" customHeight="1">
      <c r="A207" s="29"/>
      <c r="B207" s="127"/>
      <c r="C207" s="162" t="s">
        <v>601</v>
      </c>
      <c r="D207" s="162" t="s">
        <v>175</v>
      </c>
      <c r="E207" s="163" t="s">
        <v>2332</v>
      </c>
      <c r="F207" s="164" t="s">
        <v>2333</v>
      </c>
      <c r="G207" s="165" t="s">
        <v>244</v>
      </c>
      <c r="H207" s="166">
        <v>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80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3" t="s">
        <v>672</v>
      </c>
    </row>
    <row r="208" spans="1:65" s="2" customFormat="1" ht="24.2" customHeight="1">
      <c r="A208" s="29"/>
      <c r="B208" s="127"/>
      <c r="C208" s="162" t="s">
        <v>303</v>
      </c>
      <c r="D208" s="162" t="s">
        <v>175</v>
      </c>
      <c r="E208" s="163" t="s">
        <v>2334</v>
      </c>
      <c r="F208" s="164" t="s">
        <v>2335</v>
      </c>
      <c r="G208" s="165" t="s">
        <v>244</v>
      </c>
      <c r="H208" s="166">
        <v>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80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3" t="s">
        <v>674</v>
      </c>
    </row>
    <row r="209" spans="1:65" s="2" customFormat="1" ht="16.5" customHeight="1">
      <c r="A209" s="29"/>
      <c r="B209" s="127"/>
      <c r="C209" s="162" t="s">
        <v>608</v>
      </c>
      <c r="D209" s="162" t="s">
        <v>175</v>
      </c>
      <c r="E209" s="163" t="s">
        <v>2336</v>
      </c>
      <c r="F209" s="164" t="s">
        <v>2337</v>
      </c>
      <c r="G209" s="165" t="s">
        <v>244</v>
      </c>
      <c r="H209" s="166">
        <v>5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80</v>
      </c>
      <c r="AY209" s="14" t="s">
        <v>172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3" t="s">
        <v>677</v>
      </c>
    </row>
    <row r="210" spans="1:65" s="2" customFormat="1" ht="16.5" customHeight="1">
      <c r="A210" s="29"/>
      <c r="B210" s="127"/>
      <c r="C210" s="162" t="s">
        <v>307</v>
      </c>
      <c r="D210" s="162" t="s">
        <v>175</v>
      </c>
      <c r="E210" s="163" t="s">
        <v>2338</v>
      </c>
      <c r="F210" s="164" t="s">
        <v>2339</v>
      </c>
      <c r="G210" s="165" t="s">
        <v>244</v>
      </c>
      <c r="H210" s="166">
        <v>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80</v>
      </c>
      <c r="AY210" s="14" t="s">
        <v>172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3" t="s">
        <v>681</v>
      </c>
    </row>
    <row r="211" spans="1:65" s="2" customFormat="1" ht="16.5" customHeight="1">
      <c r="A211" s="29"/>
      <c r="B211" s="127"/>
      <c r="C211" s="162" t="s">
        <v>615</v>
      </c>
      <c r="D211" s="162" t="s">
        <v>175</v>
      </c>
      <c r="E211" s="163" t="s">
        <v>2340</v>
      </c>
      <c r="F211" s="164" t="s">
        <v>2341</v>
      </c>
      <c r="G211" s="165" t="s">
        <v>244</v>
      </c>
      <c r="H211" s="166">
        <v>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26"/>
        <v>0</v>
      </c>
      <c r="Q211" s="171">
        <v>0</v>
      </c>
      <c r="R211" s="171">
        <f t="shared" si="27"/>
        <v>0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80</v>
      </c>
      <c r="AY211" s="14" t="s">
        <v>172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3" t="s">
        <v>686</v>
      </c>
    </row>
    <row r="212" spans="1:65" s="2" customFormat="1" ht="16.5" customHeight="1">
      <c r="A212" s="29"/>
      <c r="B212" s="127"/>
      <c r="C212" s="162" t="s">
        <v>310</v>
      </c>
      <c r="D212" s="162" t="s">
        <v>175</v>
      </c>
      <c r="E212" s="163" t="s">
        <v>2342</v>
      </c>
      <c r="F212" s="164" t="s">
        <v>2343</v>
      </c>
      <c r="G212" s="165" t="s">
        <v>244</v>
      </c>
      <c r="H212" s="166">
        <v>2</v>
      </c>
      <c r="I212" s="167"/>
      <c r="J212" s="166">
        <f t="shared" si="2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26"/>
        <v>0</v>
      </c>
      <c r="Q212" s="171">
        <v>0</v>
      </c>
      <c r="R212" s="171">
        <f t="shared" si="27"/>
        <v>0</v>
      </c>
      <c r="S212" s="171">
        <v>0</v>
      </c>
      <c r="T212" s="172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80</v>
      </c>
      <c r="AY212" s="14" t="s">
        <v>172</v>
      </c>
      <c r="BE212" s="174">
        <f t="shared" si="29"/>
        <v>0</v>
      </c>
      <c r="BF212" s="174">
        <f t="shared" si="30"/>
        <v>0</v>
      </c>
      <c r="BG212" s="174">
        <f t="shared" si="31"/>
        <v>0</v>
      </c>
      <c r="BH212" s="174">
        <f t="shared" si="32"/>
        <v>0</v>
      </c>
      <c r="BI212" s="174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3" t="s">
        <v>693</v>
      </c>
    </row>
    <row r="213" spans="1:65" s="2" customFormat="1" ht="16.5" customHeight="1">
      <c r="A213" s="29"/>
      <c r="B213" s="127"/>
      <c r="C213" s="162" t="s">
        <v>622</v>
      </c>
      <c r="D213" s="162" t="s">
        <v>175</v>
      </c>
      <c r="E213" s="163" t="s">
        <v>2344</v>
      </c>
      <c r="F213" s="164" t="s">
        <v>2345</v>
      </c>
      <c r="G213" s="165" t="s">
        <v>244</v>
      </c>
      <c r="H213" s="166">
        <v>3</v>
      </c>
      <c r="I213" s="167"/>
      <c r="J213" s="166">
        <f t="shared" si="2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80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696</v>
      </c>
    </row>
    <row r="214" spans="1:65" s="2" customFormat="1" ht="16.5" customHeight="1">
      <c r="A214" s="29"/>
      <c r="B214" s="127"/>
      <c r="C214" s="162" t="s">
        <v>316</v>
      </c>
      <c r="D214" s="162" t="s">
        <v>175</v>
      </c>
      <c r="E214" s="163" t="s">
        <v>2346</v>
      </c>
      <c r="F214" s="164" t="s">
        <v>2347</v>
      </c>
      <c r="G214" s="165" t="s">
        <v>244</v>
      </c>
      <c r="H214" s="166">
        <v>1</v>
      </c>
      <c r="I214" s="167"/>
      <c r="J214" s="166">
        <f t="shared" si="2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179</v>
      </c>
      <c r="AT214" s="173" t="s">
        <v>175</v>
      </c>
      <c r="AU214" s="173" t="s">
        <v>80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700</v>
      </c>
    </row>
    <row r="215" spans="1:65" s="2" customFormat="1" ht="16.5" customHeight="1">
      <c r="A215" s="29"/>
      <c r="B215" s="127"/>
      <c r="C215" s="162" t="s">
        <v>629</v>
      </c>
      <c r="D215" s="162" t="s">
        <v>175</v>
      </c>
      <c r="E215" s="163" t="s">
        <v>2271</v>
      </c>
      <c r="F215" s="164" t="s">
        <v>2272</v>
      </c>
      <c r="G215" s="165" t="s">
        <v>244</v>
      </c>
      <c r="H215" s="166">
        <v>3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80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586</v>
      </c>
    </row>
    <row r="216" spans="1:65" s="2" customFormat="1" ht="16.5" customHeight="1">
      <c r="A216" s="29"/>
      <c r="B216" s="127"/>
      <c r="C216" s="162" t="s">
        <v>321</v>
      </c>
      <c r="D216" s="162" t="s">
        <v>175</v>
      </c>
      <c r="E216" s="163" t="s">
        <v>2348</v>
      </c>
      <c r="F216" s="164" t="s">
        <v>2349</v>
      </c>
      <c r="G216" s="165" t="s">
        <v>244</v>
      </c>
      <c r="H216" s="166">
        <v>2</v>
      </c>
      <c r="I216" s="167"/>
      <c r="J216" s="166">
        <f t="shared" si="2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80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703</v>
      </c>
    </row>
    <row r="217" spans="1:65" s="2" customFormat="1" ht="16.5" customHeight="1">
      <c r="A217" s="29"/>
      <c r="B217" s="127"/>
      <c r="C217" s="162" t="s">
        <v>636</v>
      </c>
      <c r="D217" s="162" t="s">
        <v>175</v>
      </c>
      <c r="E217" s="163" t="s">
        <v>2350</v>
      </c>
      <c r="F217" s="164" t="s">
        <v>2351</v>
      </c>
      <c r="G217" s="165" t="s">
        <v>244</v>
      </c>
      <c r="H217" s="166">
        <v>3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80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706</v>
      </c>
    </row>
    <row r="218" spans="1:65" s="2" customFormat="1" ht="24.2" customHeight="1">
      <c r="A218" s="29"/>
      <c r="B218" s="127"/>
      <c r="C218" s="162" t="s">
        <v>325</v>
      </c>
      <c r="D218" s="162" t="s">
        <v>175</v>
      </c>
      <c r="E218" s="163" t="s">
        <v>2352</v>
      </c>
      <c r="F218" s="164" t="s">
        <v>2353</v>
      </c>
      <c r="G218" s="165" t="s">
        <v>244</v>
      </c>
      <c r="H218" s="166">
        <v>4</v>
      </c>
      <c r="I218" s="167"/>
      <c r="J218" s="166">
        <f t="shared" si="2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80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709</v>
      </c>
    </row>
    <row r="219" spans="1:65" s="2" customFormat="1" ht="24.2" customHeight="1">
      <c r="A219" s="29"/>
      <c r="B219" s="127"/>
      <c r="C219" s="162" t="s">
        <v>643</v>
      </c>
      <c r="D219" s="162" t="s">
        <v>175</v>
      </c>
      <c r="E219" s="163" t="s">
        <v>2354</v>
      </c>
      <c r="F219" s="164" t="s">
        <v>2355</v>
      </c>
      <c r="G219" s="165" t="s">
        <v>244</v>
      </c>
      <c r="H219" s="166">
        <v>2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80</v>
      </c>
      <c r="AY219" s="14" t="s">
        <v>172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3" t="s">
        <v>713</v>
      </c>
    </row>
    <row r="220" spans="1:65" s="2" customFormat="1" ht="24.2" customHeight="1">
      <c r="A220" s="29"/>
      <c r="B220" s="127"/>
      <c r="C220" s="162" t="s">
        <v>328</v>
      </c>
      <c r="D220" s="162" t="s">
        <v>175</v>
      </c>
      <c r="E220" s="163" t="s">
        <v>2273</v>
      </c>
      <c r="F220" s="164" t="s">
        <v>2274</v>
      </c>
      <c r="G220" s="165" t="s">
        <v>244</v>
      </c>
      <c r="H220" s="166">
        <v>10</v>
      </c>
      <c r="I220" s="167"/>
      <c r="J220" s="166">
        <f t="shared" si="2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80</v>
      </c>
      <c r="AY220" s="14" t="s">
        <v>172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3" t="s">
        <v>590</v>
      </c>
    </row>
    <row r="221" spans="1:65" s="2" customFormat="1" ht="16.5" customHeight="1">
      <c r="A221" s="29"/>
      <c r="B221" s="127"/>
      <c r="C221" s="162" t="s">
        <v>651</v>
      </c>
      <c r="D221" s="162" t="s">
        <v>175</v>
      </c>
      <c r="E221" s="163" t="s">
        <v>2283</v>
      </c>
      <c r="F221" s="164" t="s">
        <v>2284</v>
      </c>
      <c r="G221" s="165" t="s">
        <v>244</v>
      </c>
      <c r="H221" s="166">
        <v>60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80</v>
      </c>
      <c r="AY221" s="14" t="s">
        <v>172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3" t="s">
        <v>593</v>
      </c>
    </row>
    <row r="222" spans="1:65" s="2" customFormat="1" ht="16.5" customHeight="1">
      <c r="A222" s="29"/>
      <c r="B222" s="127"/>
      <c r="C222" s="162" t="s">
        <v>334</v>
      </c>
      <c r="D222" s="162" t="s">
        <v>175</v>
      </c>
      <c r="E222" s="163" t="s">
        <v>2285</v>
      </c>
      <c r="F222" s="164" t="s">
        <v>2286</v>
      </c>
      <c r="G222" s="165" t="s">
        <v>244</v>
      </c>
      <c r="H222" s="166">
        <v>2</v>
      </c>
      <c r="I222" s="167"/>
      <c r="J222" s="166">
        <f t="shared" si="2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80</v>
      </c>
      <c r="AY222" s="14" t="s">
        <v>172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3" t="s">
        <v>597</v>
      </c>
    </row>
    <row r="223" spans="1:65" s="2" customFormat="1" ht="16.5" customHeight="1">
      <c r="A223" s="29"/>
      <c r="B223" s="127"/>
      <c r="C223" s="162" t="s">
        <v>658</v>
      </c>
      <c r="D223" s="162" t="s">
        <v>175</v>
      </c>
      <c r="E223" s="163" t="s">
        <v>2289</v>
      </c>
      <c r="F223" s="164" t="s">
        <v>2290</v>
      </c>
      <c r="G223" s="165" t="s">
        <v>244</v>
      </c>
      <c r="H223" s="166">
        <v>2</v>
      </c>
      <c r="I223" s="167"/>
      <c r="J223" s="166">
        <f t="shared" si="2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80</v>
      </c>
      <c r="AY223" s="14" t="s">
        <v>172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3" t="s">
        <v>600</v>
      </c>
    </row>
    <row r="224" spans="1:65" s="2" customFormat="1" ht="16.5" customHeight="1">
      <c r="A224" s="29"/>
      <c r="B224" s="127"/>
      <c r="C224" s="162" t="s">
        <v>339</v>
      </c>
      <c r="D224" s="162" t="s">
        <v>175</v>
      </c>
      <c r="E224" s="163" t="s">
        <v>2356</v>
      </c>
      <c r="F224" s="164" t="s">
        <v>2357</v>
      </c>
      <c r="G224" s="165" t="s">
        <v>244</v>
      </c>
      <c r="H224" s="166">
        <v>3</v>
      </c>
      <c r="I224" s="167"/>
      <c r="J224" s="166">
        <f t="shared" si="2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80</v>
      </c>
      <c r="AY224" s="14" t="s">
        <v>172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3" t="s">
        <v>716</v>
      </c>
    </row>
    <row r="225" spans="1:65" s="2" customFormat="1" ht="16.5" customHeight="1">
      <c r="A225" s="29"/>
      <c r="B225" s="127"/>
      <c r="C225" s="162" t="s">
        <v>665</v>
      </c>
      <c r="D225" s="162" t="s">
        <v>175</v>
      </c>
      <c r="E225" s="163" t="s">
        <v>2358</v>
      </c>
      <c r="F225" s="164" t="s">
        <v>2359</v>
      </c>
      <c r="G225" s="165" t="s">
        <v>2210</v>
      </c>
      <c r="H225" s="166">
        <v>10</v>
      </c>
      <c r="I225" s="167"/>
      <c r="J225" s="166">
        <f t="shared" si="2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80</v>
      </c>
      <c r="AY225" s="14" t="s">
        <v>172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3" t="s">
        <v>720</v>
      </c>
    </row>
    <row r="226" spans="1:65" s="2" customFormat="1" ht="24.2" customHeight="1">
      <c r="A226" s="29"/>
      <c r="B226" s="127"/>
      <c r="C226" s="162" t="s">
        <v>343</v>
      </c>
      <c r="D226" s="162" t="s">
        <v>175</v>
      </c>
      <c r="E226" s="163" t="s">
        <v>2360</v>
      </c>
      <c r="F226" s="164" t="s">
        <v>2361</v>
      </c>
      <c r="G226" s="165" t="s">
        <v>2210</v>
      </c>
      <c r="H226" s="166">
        <v>30</v>
      </c>
      <c r="I226" s="167"/>
      <c r="J226" s="166">
        <f t="shared" si="2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80</v>
      </c>
      <c r="AY226" s="14" t="s">
        <v>172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3" t="s">
        <v>721</v>
      </c>
    </row>
    <row r="227" spans="1:65" s="2" customFormat="1" ht="24.2" customHeight="1">
      <c r="A227" s="29"/>
      <c r="B227" s="127"/>
      <c r="C227" s="162" t="s">
        <v>673</v>
      </c>
      <c r="D227" s="162" t="s">
        <v>175</v>
      </c>
      <c r="E227" s="163" t="s">
        <v>2362</v>
      </c>
      <c r="F227" s="164" t="s">
        <v>2234</v>
      </c>
      <c r="G227" s="165" t="s">
        <v>244</v>
      </c>
      <c r="H227" s="166">
        <v>12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80</v>
      </c>
      <c r="AY227" s="14" t="s">
        <v>172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3" t="s">
        <v>726</v>
      </c>
    </row>
    <row r="228" spans="1:65" s="2" customFormat="1" ht="16.5" customHeight="1">
      <c r="A228" s="29"/>
      <c r="B228" s="127"/>
      <c r="C228" s="162" t="s">
        <v>348</v>
      </c>
      <c r="D228" s="162" t="s">
        <v>175</v>
      </c>
      <c r="E228" s="163" t="s">
        <v>2363</v>
      </c>
      <c r="F228" s="164" t="s">
        <v>2236</v>
      </c>
      <c r="G228" s="165" t="s">
        <v>244</v>
      </c>
      <c r="H228" s="166">
        <v>15</v>
      </c>
      <c r="I228" s="167"/>
      <c r="J228" s="166">
        <f t="shared" si="2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80</v>
      </c>
      <c r="AY228" s="14" t="s">
        <v>172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3" t="s">
        <v>731</v>
      </c>
    </row>
    <row r="229" spans="1:65" s="2" customFormat="1" ht="24.2" customHeight="1">
      <c r="A229" s="29"/>
      <c r="B229" s="127"/>
      <c r="C229" s="162" t="s">
        <v>678</v>
      </c>
      <c r="D229" s="162" t="s">
        <v>175</v>
      </c>
      <c r="E229" s="163" t="s">
        <v>2295</v>
      </c>
      <c r="F229" s="164" t="s">
        <v>2296</v>
      </c>
      <c r="G229" s="165" t="s">
        <v>2210</v>
      </c>
      <c r="H229" s="166">
        <v>27</v>
      </c>
      <c r="I229" s="167"/>
      <c r="J229" s="166">
        <f t="shared" si="2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80</v>
      </c>
      <c r="AY229" s="14" t="s">
        <v>172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3" t="s">
        <v>604</v>
      </c>
    </row>
    <row r="230" spans="1:65" s="2" customFormat="1" ht="24.2" customHeight="1">
      <c r="A230" s="29"/>
      <c r="B230" s="127"/>
      <c r="C230" s="162" t="s">
        <v>352</v>
      </c>
      <c r="D230" s="162" t="s">
        <v>175</v>
      </c>
      <c r="E230" s="163" t="s">
        <v>2297</v>
      </c>
      <c r="F230" s="164" t="s">
        <v>2234</v>
      </c>
      <c r="G230" s="165" t="s">
        <v>244</v>
      </c>
      <c r="H230" s="166">
        <v>10</v>
      </c>
      <c r="I230" s="167"/>
      <c r="J230" s="166">
        <f t="shared" ref="J230:J261" si="35">ROUND(I230*H230,3)</f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ref="P230:P261" si="36">O230*H230</f>
        <v>0</v>
      </c>
      <c r="Q230" s="171">
        <v>0</v>
      </c>
      <c r="R230" s="171">
        <f t="shared" ref="R230:R261" si="37">Q230*H230</f>
        <v>0</v>
      </c>
      <c r="S230" s="171">
        <v>0</v>
      </c>
      <c r="T230" s="172">
        <f t="shared" ref="T230:T261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80</v>
      </c>
      <c r="AY230" s="14" t="s">
        <v>172</v>
      </c>
      <c r="BE230" s="174">
        <f t="shared" ref="BE230:BE246" si="39">IF(N230="základná",J230,0)</f>
        <v>0</v>
      </c>
      <c r="BF230" s="174">
        <f t="shared" ref="BF230:BF246" si="40">IF(N230="znížená",J230,0)</f>
        <v>0</v>
      </c>
      <c r="BG230" s="174">
        <f t="shared" ref="BG230:BG246" si="41">IF(N230="zákl. prenesená",J230,0)</f>
        <v>0</v>
      </c>
      <c r="BH230" s="174">
        <f t="shared" ref="BH230:BH246" si="42">IF(N230="zníž. prenesená",J230,0)</f>
        <v>0</v>
      </c>
      <c r="BI230" s="174">
        <f t="shared" ref="BI230:BI246" si="43">IF(N230="nulová",J230,0)</f>
        <v>0</v>
      </c>
      <c r="BJ230" s="14" t="s">
        <v>150</v>
      </c>
      <c r="BK230" s="175">
        <f t="shared" ref="BK230:BK246" si="44">ROUND(I230*H230,3)</f>
        <v>0</v>
      </c>
      <c r="BL230" s="14" t="s">
        <v>179</v>
      </c>
      <c r="BM230" s="173" t="s">
        <v>607</v>
      </c>
    </row>
    <row r="231" spans="1:65" s="2" customFormat="1" ht="16.5" customHeight="1">
      <c r="A231" s="29"/>
      <c r="B231" s="127"/>
      <c r="C231" s="162" t="s">
        <v>690</v>
      </c>
      <c r="D231" s="162" t="s">
        <v>175</v>
      </c>
      <c r="E231" s="163" t="s">
        <v>2298</v>
      </c>
      <c r="F231" s="164" t="s">
        <v>2236</v>
      </c>
      <c r="G231" s="165" t="s">
        <v>244</v>
      </c>
      <c r="H231" s="166">
        <v>14</v>
      </c>
      <c r="I231" s="167"/>
      <c r="J231" s="166">
        <f t="shared" si="3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80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611</v>
      </c>
    </row>
    <row r="232" spans="1:65" s="2" customFormat="1" ht="24.2" customHeight="1">
      <c r="A232" s="29"/>
      <c r="B232" s="127"/>
      <c r="C232" s="162" t="s">
        <v>357</v>
      </c>
      <c r="D232" s="162" t="s">
        <v>175</v>
      </c>
      <c r="E232" s="163" t="s">
        <v>2299</v>
      </c>
      <c r="F232" s="164" t="s">
        <v>2300</v>
      </c>
      <c r="G232" s="165" t="s">
        <v>2210</v>
      </c>
      <c r="H232" s="166">
        <v>39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80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614</v>
      </c>
    </row>
    <row r="233" spans="1:65" s="2" customFormat="1" ht="24.2" customHeight="1">
      <c r="A233" s="29"/>
      <c r="B233" s="127"/>
      <c r="C233" s="162" t="s">
        <v>697</v>
      </c>
      <c r="D233" s="162" t="s">
        <v>175</v>
      </c>
      <c r="E233" s="163" t="s">
        <v>2301</v>
      </c>
      <c r="F233" s="164" t="s">
        <v>2234</v>
      </c>
      <c r="G233" s="165" t="s">
        <v>244</v>
      </c>
      <c r="H233" s="166">
        <v>18</v>
      </c>
      <c r="I233" s="167"/>
      <c r="J233" s="166">
        <f t="shared" si="3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80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618</v>
      </c>
    </row>
    <row r="234" spans="1:65" s="2" customFormat="1" ht="16.5" customHeight="1">
      <c r="A234" s="29"/>
      <c r="B234" s="127"/>
      <c r="C234" s="162" t="s">
        <v>361</v>
      </c>
      <c r="D234" s="162" t="s">
        <v>175</v>
      </c>
      <c r="E234" s="163" t="s">
        <v>2302</v>
      </c>
      <c r="F234" s="164" t="s">
        <v>2236</v>
      </c>
      <c r="G234" s="165" t="s">
        <v>244</v>
      </c>
      <c r="H234" s="166">
        <v>26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80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621</v>
      </c>
    </row>
    <row r="235" spans="1:65" s="2" customFormat="1" ht="21.75" customHeight="1">
      <c r="A235" s="29"/>
      <c r="B235" s="127"/>
      <c r="C235" s="162" t="s">
        <v>682</v>
      </c>
      <c r="D235" s="162" t="s">
        <v>175</v>
      </c>
      <c r="E235" s="163" t="s">
        <v>2364</v>
      </c>
      <c r="F235" s="164" t="s">
        <v>2365</v>
      </c>
      <c r="G235" s="165" t="s">
        <v>2210</v>
      </c>
      <c r="H235" s="166">
        <v>99</v>
      </c>
      <c r="I235" s="167"/>
      <c r="J235" s="166">
        <f t="shared" si="3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80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735</v>
      </c>
    </row>
    <row r="236" spans="1:65" s="2" customFormat="1" ht="24.2" customHeight="1">
      <c r="A236" s="29"/>
      <c r="B236" s="127"/>
      <c r="C236" s="162" t="s">
        <v>364</v>
      </c>
      <c r="D236" s="162" t="s">
        <v>175</v>
      </c>
      <c r="E236" s="163" t="s">
        <v>2366</v>
      </c>
      <c r="F236" s="164" t="s">
        <v>2234</v>
      </c>
      <c r="G236" s="165" t="s">
        <v>244</v>
      </c>
      <c r="H236" s="166">
        <v>36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80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738</v>
      </c>
    </row>
    <row r="237" spans="1:65" s="2" customFormat="1" ht="16.5" customHeight="1">
      <c r="A237" s="29"/>
      <c r="B237" s="127"/>
      <c r="C237" s="162" t="s">
        <v>710</v>
      </c>
      <c r="D237" s="162" t="s">
        <v>175</v>
      </c>
      <c r="E237" s="163" t="s">
        <v>2367</v>
      </c>
      <c r="F237" s="164" t="s">
        <v>2236</v>
      </c>
      <c r="G237" s="165" t="s">
        <v>244</v>
      </c>
      <c r="H237" s="166">
        <v>58</v>
      </c>
      <c r="I237" s="167"/>
      <c r="J237" s="166">
        <f t="shared" si="3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80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742</v>
      </c>
    </row>
    <row r="238" spans="1:65" s="2" customFormat="1" ht="21.75" customHeight="1">
      <c r="A238" s="29"/>
      <c r="B238" s="127"/>
      <c r="C238" s="162" t="s">
        <v>368</v>
      </c>
      <c r="D238" s="162" t="s">
        <v>175</v>
      </c>
      <c r="E238" s="163" t="s">
        <v>2368</v>
      </c>
      <c r="F238" s="164" t="s">
        <v>2369</v>
      </c>
      <c r="G238" s="165" t="s">
        <v>2210</v>
      </c>
      <c r="H238" s="166">
        <v>15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80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745</v>
      </c>
    </row>
    <row r="239" spans="1:65" s="2" customFormat="1" ht="24.2" customHeight="1">
      <c r="A239" s="29"/>
      <c r="B239" s="127"/>
      <c r="C239" s="162" t="s">
        <v>717</v>
      </c>
      <c r="D239" s="162" t="s">
        <v>175</v>
      </c>
      <c r="E239" s="163" t="s">
        <v>2370</v>
      </c>
      <c r="F239" s="164" t="s">
        <v>2234</v>
      </c>
      <c r="G239" s="165" t="s">
        <v>244</v>
      </c>
      <c r="H239" s="166">
        <v>8</v>
      </c>
      <c r="I239" s="167"/>
      <c r="J239" s="166">
        <f t="shared" si="3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80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749</v>
      </c>
    </row>
    <row r="240" spans="1:65" s="2" customFormat="1" ht="16.5" customHeight="1">
      <c r="A240" s="29"/>
      <c r="B240" s="127"/>
      <c r="C240" s="162" t="s">
        <v>373</v>
      </c>
      <c r="D240" s="162" t="s">
        <v>175</v>
      </c>
      <c r="E240" s="163" t="s">
        <v>2371</v>
      </c>
      <c r="F240" s="164" t="s">
        <v>2236</v>
      </c>
      <c r="G240" s="165" t="s">
        <v>244</v>
      </c>
      <c r="H240" s="166">
        <v>4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80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752</v>
      </c>
    </row>
    <row r="241" spans="1:65" s="2" customFormat="1" ht="21.75" customHeight="1">
      <c r="A241" s="29"/>
      <c r="B241" s="127"/>
      <c r="C241" s="162" t="s">
        <v>722</v>
      </c>
      <c r="D241" s="162" t="s">
        <v>175</v>
      </c>
      <c r="E241" s="163" t="s">
        <v>2237</v>
      </c>
      <c r="F241" s="164" t="s">
        <v>2238</v>
      </c>
      <c r="G241" s="165" t="s">
        <v>1</v>
      </c>
      <c r="H241" s="166">
        <v>0</v>
      </c>
      <c r="I241" s="167"/>
      <c r="J241" s="166">
        <f t="shared" si="3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80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756</v>
      </c>
    </row>
    <row r="242" spans="1:65" s="2" customFormat="1" ht="16.5" customHeight="1">
      <c r="A242" s="29"/>
      <c r="B242" s="127"/>
      <c r="C242" s="162" t="s">
        <v>377</v>
      </c>
      <c r="D242" s="162" t="s">
        <v>175</v>
      </c>
      <c r="E242" s="163" t="s">
        <v>2372</v>
      </c>
      <c r="F242" s="164" t="s">
        <v>2373</v>
      </c>
      <c r="G242" s="165" t="s">
        <v>178</v>
      </c>
      <c r="H242" s="166">
        <v>4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80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759</v>
      </c>
    </row>
    <row r="243" spans="1:65" s="2" customFormat="1" ht="16.5" customHeight="1">
      <c r="A243" s="29"/>
      <c r="B243" s="127"/>
      <c r="C243" s="162" t="s">
        <v>732</v>
      </c>
      <c r="D243" s="162" t="s">
        <v>175</v>
      </c>
      <c r="E243" s="163" t="s">
        <v>2305</v>
      </c>
      <c r="F243" s="164" t="s">
        <v>2242</v>
      </c>
      <c r="G243" s="165" t="s">
        <v>178</v>
      </c>
      <c r="H243" s="166">
        <v>4</v>
      </c>
      <c r="I243" s="167"/>
      <c r="J243" s="166">
        <f t="shared" si="3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80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625</v>
      </c>
    </row>
    <row r="244" spans="1:65" s="2" customFormat="1" ht="33" customHeight="1">
      <c r="A244" s="29"/>
      <c r="B244" s="127"/>
      <c r="C244" s="162" t="s">
        <v>381</v>
      </c>
      <c r="D244" s="162" t="s">
        <v>175</v>
      </c>
      <c r="E244" s="163" t="s">
        <v>2374</v>
      </c>
      <c r="F244" s="164" t="s">
        <v>2375</v>
      </c>
      <c r="G244" s="165" t="s">
        <v>178</v>
      </c>
      <c r="H244" s="166">
        <v>8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80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763</v>
      </c>
    </row>
    <row r="245" spans="1:65" s="2" customFormat="1" ht="16.5" customHeight="1">
      <c r="A245" s="29"/>
      <c r="B245" s="127"/>
      <c r="C245" s="162" t="s">
        <v>739</v>
      </c>
      <c r="D245" s="162" t="s">
        <v>175</v>
      </c>
      <c r="E245" s="163" t="s">
        <v>2376</v>
      </c>
      <c r="F245" s="164" t="s">
        <v>2377</v>
      </c>
      <c r="G245" s="165" t="s">
        <v>1761</v>
      </c>
      <c r="H245" s="166">
        <v>1</v>
      </c>
      <c r="I245" s="167"/>
      <c r="J245" s="166">
        <f t="shared" si="3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179</v>
      </c>
      <c r="AT245" s="173" t="s">
        <v>175</v>
      </c>
      <c r="AU245" s="173" t="s">
        <v>80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766</v>
      </c>
    </row>
    <row r="246" spans="1:65" s="2" customFormat="1" ht="24.2" customHeight="1">
      <c r="A246" s="29"/>
      <c r="B246" s="127"/>
      <c r="C246" s="162" t="s">
        <v>387</v>
      </c>
      <c r="D246" s="162" t="s">
        <v>175</v>
      </c>
      <c r="E246" s="163" t="s">
        <v>2378</v>
      </c>
      <c r="F246" s="164" t="s">
        <v>2379</v>
      </c>
      <c r="G246" s="165" t="s">
        <v>1761</v>
      </c>
      <c r="H246" s="166">
        <v>1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80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772</v>
      </c>
    </row>
    <row r="247" spans="1:65" s="12" customFormat="1" ht="25.9" customHeight="1">
      <c r="B247" s="149"/>
      <c r="D247" s="150" t="s">
        <v>71</v>
      </c>
      <c r="E247" s="151" t="s">
        <v>2380</v>
      </c>
      <c r="F247" s="151" t="s">
        <v>2381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746</v>
      </c>
      <c r="D248" s="162" t="s">
        <v>175</v>
      </c>
      <c r="E248" s="163" t="s">
        <v>2382</v>
      </c>
      <c r="F248" s="164" t="s">
        <v>2383</v>
      </c>
      <c r="G248" s="165" t="s">
        <v>244</v>
      </c>
      <c r="H248" s="166">
        <v>1</v>
      </c>
      <c r="I248" s="167"/>
      <c r="J248" s="166">
        <f t="shared" ref="J248:J257" si="45">ROUND(I248*H248,3)</f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ref="P248:P257" si="46">O248*H248</f>
        <v>0</v>
      </c>
      <c r="Q248" s="171">
        <v>0</v>
      </c>
      <c r="R248" s="171">
        <f t="shared" ref="R248:R257" si="47">Q248*H248</f>
        <v>0</v>
      </c>
      <c r="S248" s="171">
        <v>0</v>
      </c>
      <c r="T248" s="172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80</v>
      </c>
      <c r="AY248" s="14" t="s">
        <v>172</v>
      </c>
      <c r="BE248" s="174">
        <f t="shared" ref="BE248:BE257" si="49">IF(N248="základná",J248,0)</f>
        <v>0</v>
      </c>
      <c r="BF248" s="174">
        <f t="shared" ref="BF248:BF257" si="50">IF(N248="znížená",J248,0)</f>
        <v>0</v>
      </c>
      <c r="BG248" s="174">
        <f t="shared" ref="BG248:BG257" si="51">IF(N248="zákl. prenesená",J248,0)</f>
        <v>0</v>
      </c>
      <c r="BH248" s="174">
        <f t="shared" ref="BH248:BH257" si="52">IF(N248="zníž. prenesená",J248,0)</f>
        <v>0</v>
      </c>
      <c r="BI248" s="174">
        <f t="shared" ref="BI248:BI257" si="53">IF(N248="nulová",J248,0)</f>
        <v>0</v>
      </c>
      <c r="BJ248" s="14" t="s">
        <v>150</v>
      </c>
      <c r="BK248" s="175">
        <f t="shared" ref="BK248:BK257" si="54">ROUND(I248*H248,3)</f>
        <v>0</v>
      </c>
      <c r="BL248" s="14" t="s">
        <v>179</v>
      </c>
      <c r="BM248" s="173" t="s">
        <v>775</v>
      </c>
    </row>
    <row r="249" spans="1:65" s="2" customFormat="1" ht="16.5" customHeight="1">
      <c r="A249" s="29"/>
      <c r="B249" s="127"/>
      <c r="C249" s="162" t="s">
        <v>392</v>
      </c>
      <c r="D249" s="162" t="s">
        <v>175</v>
      </c>
      <c r="E249" s="163" t="s">
        <v>2384</v>
      </c>
      <c r="F249" s="164" t="s">
        <v>2385</v>
      </c>
      <c r="G249" s="165" t="s">
        <v>244</v>
      </c>
      <c r="H249" s="166">
        <v>2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46"/>
        <v>0</v>
      </c>
      <c r="Q249" s="171">
        <v>0</v>
      </c>
      <c r="R249" s="171">
        <f t="shared" si="47"/>
        <v>0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80</v>
      </c>
      <c r="AY249" s="14" t="s">
        <v>172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3" t="s">
        <v>780</v>
      </c>
    </row>
    <row r="250" spans="1:65" s="2" customFormat="1" ht="24.2" customHeight="1">
      <c r="A250" s="29"/>
      <c r="B250" s="127"/>
      <c r="C250" s="162" t="s">
        <v>753</v>
      </c>
      <c r="D250" s="162" t="s">
        <v>175</v>
      </c>
      <c r="E250" s="163" t="s">
        <v>2386</v>
      </c>
      <c r="F250" s="164" t="s">
        <v>2387</v>
      </c>
      <c r="G250" s="165" t="s">
        <v>244</v>
      </c>
      <c r="H250" s="166">
        <v>1</v>
      </c>
      <c r="I250" s="167"/>
      <c r="J250" s="166">
        <f t="shared" si="4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46"/>
        <v>0</v>
      </c>
      <c r="Q250" s="171">
        <v>0</v>
      </c>
      <c r="R250" s="171">
        <f t="shared" si="47"/>
        <v>0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80</v>
      </c>
      <c r="AY250" s="14" t="s">
        <v>172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3" t="s">
        <v>783</v>
      </c>
    </row>
    <row r="251" spans="1:65" s="2" customFormat="1" ht="24.2" customHeight="1">
      <c r="A251" s="29"/>
      <c r="B251" s="127"/>
      <c r="C251" s="162" t="s">
        <v>396</v>
      </c>
      <c r="D251" s="162" t="s">
        <v>175</v>
      </c>
      <c r="E251" s="163" t="s">
        <v>2388</v>
      </c>
      <c r="F251" s="164" t="s">
        <v>2389</v>
      </c>
      <c r="G251" s="165" t="s">
        <v>244</v>
      </c>
      <c r="H251" s="166">
        <v>1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80</v>
      </c>
      <c r="AY251" s="14" t="s">
        <v>172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3" t="s">
        <v>1165</v>
      </c>
    </row>
    <row r="252" spans="1:65" s="2" customFormat="1" ht="21.75" customHeight="1">
      <c r="A252" s="29"/>
      <c r="B252" s="127"/>
      <c r="C252" s="162" t="s">
        <v>760</v>
      </c>
      <c r="D252" s="162" t="s">
        <v>175</v>
      </c>
      <c r="E252" s="163" t="s">
        <v>2237</v>
      </c>
      <c r="F252" s="164" t="s">
        <v>2238</v>
      </c>
      <c r="G252" s="165" t="s">
        <v>1</v>
      </c>
      <c r="H252" s="166">
        <v>0</v>
      </c>
      <c r="I252" s="167"/>
      <c r="J252" s="166">
        <f t="shared" si="4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80</v>
      </c>
      <c r="AY252" s="14" t="s">
        <v>172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3" t="s">
        <v>1175</v>
      </c>
    </row>
    <row r="253" spans="1:65" s="2" customFormat="1" ht="16.5" customHeight="1">
      <c r="A253" s="29"/>
      <c r="B253" s="127"/>
      <c r="C253" s="162" t="s">
        <v>401</v>
      </c>
      <c r="D253" s="162" t="s">
        <v>175</v>
      </c>
      <c r="E253" s="163" t="s">
        <v>2239</v>
      </c>
      <c r="F253" s="164" t="s">
        <v>2240</v>
      </c>
      <c r="G253" s="165" t="s">
        <v>178</v>
      </c>
      <c r="H253" s="166">
        <v>44</v>
      </c>
      <c r="I253" s="167"/>
      <c r="J253" s="166">
        <f t="shared" si="4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80</v>
      </c>
      <c r="AY253" s="14" t="s">
        <v>172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3" t="s">
        <v>1183</v>
      </c>
    </row>
    <row r="254" spans="1:65" s="2" customFormat="1" ht="16.5" customHeight="1">
      <c r="A254" s="29"/>
      <c r="B254" s="127"/>
      <c r="C254" s="162" t="s">
        <v>769</v>
      </c>
      <c r="D254" s="162" t="s">
        <v>175</v>
      </c>
      <c r="E254" s="163" t="s">
        <v>2241</v>
      </c>
      <c r="F254" s="164" t="s">
        <v>2242</v>
      </c>
      <c r="G254" s="165" t="s">
        <v>178</v>
      </c>
      <c r="H254" s="166">
        <v>31</v>
      </c>
      <c r="I254" s="167"/>
      <c r="J254" s="166">
        <f t="shared" si="4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46"/>
        <v>0</v>
      </c>
      <c r="Q254" s="171">
        <v>0</v>
      </c>
      <c r="R254" s="171">
        <f t="shared" si="47"/>
        <v>0</v>
      </c>
      <c r="S254" s="171">
        <v>0</v>
      </c>
      <c r="T254" s="172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80</v>
      </c>
      <c r="AY254" s="14" t="s">
        <v>172</v>
      </c>
      <c r="BE254" s="174">
        <f t="shared" si="49"/>
        <v>0</v>
      </c>
      <c r="BF254" s="174">
        <f t="shared" si="50"/>
        <v>0</v>
      </c>
      <c r="BG254" s="174">
        <f t="shared" si="51"/>
        <v>0</v>
      </c>
      <c r="BH254" s="174">
        <f t="shared" si="52"/>
        <v>0</v>
      </c>
      <c r="BI254" s="174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3" t="s">
        <v>1192</v>
      </c>
    </row>
    <row r="255" spans="1:65" s="2" customFormat="1" ht="33" customHeight="1">
      <c r="A255" s="29"/>
      <c r="B255" s="127"/>
      <c r="C255" s="162" t="s">
        <v>405</v>
      </c>
      <c r="D255" s="162" t="s">
        <v>175</v>
      </c>
      <c r="E255" s="163" t="s">
        <v>2374</v>
      </c>
      <c r="F255" s="164" t="s">
        <v>2375</v>
      </c>
      <c r="G255" s="165" t="s">
        <v>178</v>
      </c>
      <c r="H255" s="166">
        <v>38</v>
      </c>
      <c r="I255" s="167"/>
      <c r="J255" s="166">
        <f t="shared" si="4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46"/>
        <v>0</v>
      </c>
      <c r="Q255" s="171">
        <v>0</v>
      </c>
      <c r="R255" s="171">
        <f t="shared" si="47"/>
        <v>0</v>
      </c>
      <c r="S255" s="171">
        <v>0</v>
      </c>
      <c r="T255" s="172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80</v>
      </c>
      <c r="AY255" s="14" t="s">
        <v>172</v>
      </c>
      <c r="BE255" s="174">
        <f t="shared" si="49"/>
        <v>0</v>
      </c>
      <c r="BF255" s="174">
        <f t="shared" si="50"/>
        <v>0</v>
      </c>
      <c r="BG255" s="174">
        <f t="shared" si="51"/>
        <v>0</v>
      </c>
      <c r="BH255" s="174">
        <f t="shared" si="52"/>
        <v>0</v>
      </c>
      <c r="BI255" s="174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3" t="s">
        <v>1201</v>
      </c>
    </row>
    <row r="256" spans="1:65" s="2" customFormat="1" ht="16.5" customHeight="1">
      <c r="A256" s="29"/>
      <c r="B256" s="127"/>
      <c r="C256" s="162" t="s">
        <v>777</v>
      </c>
      <c r="D256" s="162" t="s">
        <v>175</v>
      </c>
      <c r="E256" s="163" t="s">
        <v>2390</v>
      </c>
      <c r="F256" s="164" t="s">
        <v>2377</v>
      </c>
      <c r="G256" s="165" t="s">
        <v>1761</v>
      </c>
      <c r="H256" s="166">
        <v>1</v>
      </c>
      <c r="I256" s="167"/>
      <c r="J256" s="166">
        <f t="shared" si="4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46"/>
        <v>0</v>
      </c>
      <c r="Q256" s="171">
        <v>0</v>
      </c>
      <c r="R256" s="171">
        <f t="shared" si="47"/>
        <v>0</v>
      </c>
      <c r="S256" s="171">
        <v>0</v>
      </c>
      <c r="T256" s="172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179</v>
      </c>
      <c r="AT256" s="173" t="s">
        <v>175</v>
      </c>
      <c r="AU256" s="173" t="s">
        <v>80</v>
      </c>
      <c r="AY256" s="14" t="s">
        <v>172</v>
      </c>
      <c r="BE256" s="174">
        <f t="shared" si="49"/>
        <v>0</v>
      </c>
      <c r="BF256" s="174">
        <f t="shared" si="50"/>
        <v>0</v>
      </c>
      <c r="BG256" s="174">
        <f t="shared" si="51"/>
        <v>0</v>
      </c>
      <c r="BH256" s="174">
        <f t="shared" si="52"/>
        <v>0</v>
      </c>
      <c r="BI256" s="174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3" t="s">
        <v>1209</v>
      </c>
    </row>
    <row r="257" spans="1:65" s="2" customFormat="1" ht="24.2" customHeight="1">
      <c r="A257" s="29"/>
      <c r="B257" s="127"/>
      <c r="C257" s="162" t="s">
        <v>412</v>
      </c>
      <c r="D257" s="162" t="s">
        <v>175</v>
      </c>
      <c r="E257" s="163" t="s">
        <v>2391</v>
      </c>
      <c r="F257" s="164" t="s">
        <v>2392</v>
      </c>
      <c r="G257" s="165" t="s">
        <v>1761</v>
      </c>
      <c r="H257" s="166">
        <v>1</v>
      </c>
      <c r="I257" s="167"/>
      <c r="J257" s="166">
        <f t="shared" si="4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46"/>
        <v>0</v>
      </c>
      <c r="Q257" s="171">
        <v>0</v>
      </c>
      <c r="R257" s="171">
        <f t="shared" si="47"/>
        <v>0</v>
      </c>
      <c r="S257" s="171">
        <v>0</v>
      </c>
      <c r="T257" s="172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80</v>
      </c>
      <c r="AY257" s="14" t="s">
        <v>172</v>
      </c>
      <c r="BE257" s="174">
        <f t="shared" si="49"/>
        <v>0</v>
      </c>
      <c r="BF257" s="174">
        <f t="shared" si="50"/>
        <v>0</v>
      </c>
      <c r="BG257" s="174">
        <f t="shared" si="51"/>
        <v>0</v>
      </c>
      <c r="BH257" s="174">
        <f t="shared" si="52"/>
        <v>0</v>
      </c>
      <c r="BI257" s="174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3" t="s">
        <v>787</v>
      </c>
    </row>
    <row r="258" spans="1:65" s="12" customFormat="1" ht="25.9" customHeight="1">
      <c r="B258" s="149"/>
      <c r="D258" s="150" t="s">
        <v>71</v>
      </c>
      <c r="E258" s="151" t="s">
        <v>2393</v>
      </c>
      <c r="F258" s="151" t="s">
        <v>2394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784</v>
      </c>
      <c r="D259" s="162" t="s">
        <v>175</v>
      </c>
      <c r="E259" s="163" t="s">
        <v>2395</v>
      </c>
      <c r="F259" s="164" t="s">
        <v>2396</v>
      </c>
      <c r="G259" s="165" t="s">
        <v>244</v>
      </c>
      <c r="H259" s="166">
        <v>1</v>
      </c>
      <c r="I259" s="167"/>
      <c r="J259" s="166">
        <f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80</v>
      </c>
      <c r="AY259" s="14" t="s">
        <v>172</v>
      </c>
      <c r="BE259" s="174">
        <f>IF(N259="základná",J259,0)</f>
        <v>0</v>
      </c>
      <c r="BF259" s="174">
        <f>IF(N259="znížená",J259,0)</f>
        <v>0</v>
      </c>
      <c r="BG259" s="174">
        <f>IF(N259="zákl. prenesená",J259,0)</f>
        <v>0</v>
      </c>
      <c r="BH259" s="174">
        <f>IF(N259="zníž. prenesená",J259,0)</f>
        <v>0</v>
      </c>
      <c r="BI259" s="174">
        <f>IF(N259="nulová",J259,0)</f>
        <v>0</v>
      </c>
      <c r="BJ259" s="14" t="s">
        <v>150</v>
      </c>
      <c r="BK259" s="175">
        <f>ROUND(I259*H259,3)</f>
        <v>0</v>
      </c>
      <c r="BL259" s="14" t="s">
        <v>179</v>
      </c>
      <c r="BM259" s="173" t="s">
        <v>790</v>
      </c>
    </row>
    <row r="260" spans="1:65" s="2" customFormat="1" ht="16.5" customHeight="1">
      <c r="A260" s="29"/>
      <c r="B260" s="127"/>
      <c r="C260" s="162" t="s">
        <v>576</v>
      </c>
      <c r="D260" s="162" t="s">
        <v>175</v>
      </c>
      <c r="E260" s="163" t="s">
        <v>2397</v>
      </c>
      <c r="F260" s="164" t="s">
        <v>2398</v>
      </c>
      <c r="G260" s="165" t="s">
        <v>244</v>
      </c>
      <c r="H260" s="166">
        <v>1</v>
      </c>
      <c r="I260" s="167"/>
      <c r="J260" s="166">
        <f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>O260*H260</f>
        <v>0</v>
      </c>
      <c r="Q260" s="171">
        <v>0</v>
      </c>
      <c r="R260" s="171">
        <f>Q260*H260</f>
        <v>0</v>
      </c>
      <c r="S260" s="171">
        <v>0</v>
      </c>
      <c r="T260" s="172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179</v>
      </c>
      <c r="AT260" s="173" t="s">
        <v>175</v>
      </c>
      <c r="AU260" s="173" t="s">
        <v>80</v>
      </c>
      <c r="AY260" s="14" t="s">
        <v>172</v>
      </c>
      <c r="BE260" s="174">
        <f>IF(N260="základná",J260,0)</f>
        <v>0</v>
      </c>
      <c r="BF260" s="174">
        <f>IF(N260="znížená",J260,0)</f>
        <v>0</v>
      </c>
      <c r="BG260" s="174">
        <f>IF(N260="zákl. prenesená",J260,0)</f>
        <v>0</v>
      </c>
      <c r="BH260" s="174">
        <f>IF(N260="zníž. prenesená",J260,0)</f>
        <v>0</v>
      </c>
      <c r="BI260" s="174">
        <f>IF(N260="nulová",J260,0)</f>
        <v>0</v>
      </c>
      <c r="BJ260" s="14" t="s">
        <v>150</v>
      </c>
      <c r="BK260" s="175">
        <f>ROUND(I260*H260,3)</f>
        <v>0</v>
      </c>
      <c r="BL260" s="14" t="s">
        <v>179</v>
      </c>
      <c r="BM260" s="173" t="s">
        <v>794</v>
      </c>
    </row>
    <row r="261" spans="1:65" s="2" customFormat="1" ht="16.5" customHeight="1">
      <c r="A261" s="29"/>
      <c r="B261" s="127"/>
      <c r="C261" s="162" t="s">
        <v>791</v>
      </c>
      <c r="D261" s="162" t="s">
        <v>175</v>
      </c>
      <c r="E261" s="163" t="s">
        <v>2399</v>
      </c>
      <c r="F261" s="164" t="s">
        <v>2400</v>
      </c>
      <c r="G261" s="165" t="s">
        <v>244</v>
      </c>
      <c r="H261" s="166">
        <v>1</v>
      </c>
      <c r="I261" s="167"/>
      <c r="J261" s="166">
        <f>ROUND(I261*H261,3)</f>
        <v>0</v>
      </c>
      <c r="K261" s="168"/>
      <c r="L261" s="30"/>
      <c r="M261" s="169" t="s">
        <v>1</v>
      </c>
      <c r="N261" s="170" t="s">
        <v>38</v>
      </c>
      <c r="O261" s="58"/>
      <c r="P261" s="171">
        <f>O261*H261</f>
        <v>0</v>
      </c>
      <c r="Q261" s="171">
        <v>0</v>
      </c>
      <c r="R261" s="171">
        <f>Q261*H261</f>
        <v>0</v>
      </c>
      <c r="S261" s="171">
        <v>0</v>
      </c>
      <c r="T261" s="172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80</v>
      </c>
      <c r="AY261" s="14" t="s">
        <v>172</v>
      </c>
      <c r="BE261" s="174">
        <f>IF(N261="základná",J261,0)</f>
        <v>0</v>
      </c>
      <c r="BF261" s="174">
        <f>IF(N261="znížená",J261,0)</f>
        <v>0</v>
      </c>
      <c r="BG261" s="174">
        <f>IF(N261="zákl. prenesená",J261,0)</f>
        <v>0</v>
      </c>
      <c r="BH261" s="174">
        <f>IF(N261="zníž. prenesená",J261,0)</f>
        <v>0</v>
      </c>
      <c r="BI261" s="174">
        <f>IF(N261="nulová",J261,0)</f>
        <v>0</v>
      </c>
      <c r="BJ261" s="14" t="s">
        <v>150</v>
      </c>
      <c r="BK261" s="175">
        <f>ROUND(I261*H261,3)</f>
        <v>0</v>
      </c>
      <c r="BL261" s="14" t="s">
        <v>179</v>
      </c>
      <c r="BM261" s="173" t="s">
        <v>797</v>
      </c>
    </row>
    <row r="262" spans="1:65" s="2" customFormat="1" ht="16.5" customHeight="1">
      <c r="A262" s="29"/>
      <c r="B262" s="127"/>
      <c r="C262" s="162" t="s">
        <v>586</v>
      </c>
      <c r="D262" s="162" t="s">
        <v>175</v>
      </c>
      <c r="E262" s="163" t="s">
        <v>2346</v>
      </c>
      <c r="F262" s="164" t="s">
        <v>2347</v>
      </c>
      <c r="G262" s="165" t="s">
        <v>244</v>
      </c>
      <c r="H262" s="166">
        <v>1</v>
      </c>
      <c r="I262" s="167"/>
      <c r="J262" s="166">
        <f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>O262*H262</f>
        <v>0</v>
      </c>
      <c r="Q262" s="171">
        <v>0</v>
      </c>
      <c r="R262" s="171">
        <f>Q262*H262</f>
        <v>0</v>
      </c>
      <c r="S262" s="171">
        <v>0</v>
      </c>
      <c r="T262" s="172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179</v>
      </c>
      <c r="AT262" s="173" t="s">
        <v>175</v>
      </c>
      <c r="AU262" s="173" t="s">
        <v>80</v>
      </c>
      <c r="AY262" s="14" t="s">
        <v>172</v>
      </c>
      <c r="BE262" s="174">
        <f>IF(N262="základná",J262,0)</f>
        <v>0</v>
      </c>
      <c r="BF262" s="174">
        <f>IF(N262="znížená",J262,0)</f>
        <v>0</v>
      </c>
      <c r="BG262" s="174">
        <f>IF(N262="zákl. prenesená",J262,0)</f>
        <v>0</v>
      </c>
      <c r="BH262" s="174">
        <f>IF(N262="zníž. prenesená",J262,0)</f>
        <v>0</v>
      </c>
      <c r="BI262" s="174">
        <f>IF(N262="nulová",J262,0)</f>
        <v>0</v>
      </c>
      <c r="BJ262" s="14" t="s">
        <v>150</v>
      </c>
      <c r="BK262" s="175">
        <f>ROUND(I262*H262,3)</f>
        <v>0</v>
      </c>
      <c r="BL262" s="14" t="s">
        <v>179</v>
      </c>
      <c r="BM262" s="173" t="s">
        <v>802</v>
      </c>
    </row>
    <row r="263" spans="1:65" s="2" customFormat="1" ht="24.2" customHeight="1">
      <c r="A263" s="29"/>
      <c r="B263" s="127"/>
      <c r="C263" s="162" t="s">
        <v>799</v>
      </c>
      <c r="D263" s="162" t="s">
        <v>175</v>
      </c>
      <c r="E263" s="163" t="s">
        <v>2401</v>
      </c>
      <c r="F263" s="164" t="s">
        <v>2402</v>
      </c>
      <c r="G263" s="165" t="s">
        <v>1761</v>
      </c>
      <c r="H263" s="166">
        <v>1</v>
      </c>
      <c r="I263" s="167"/>
      <c r="J263" s="166">
        <f>ROUND(I263*H263,3)</f>
        <v>0</v>
      </c>
      <c r="K263" s="168"/>
      <c r="L263" s="30"/>
      <c r="M263" s="169" t="s">
        <v>1</v>
      </c>
      <c r="N263" s="170" t="s">
        <v>38</v>
      </c>
      <c r="O263" s="58"/>
      <c r="P263" s="171">
        <f>O263*H263</f>
        <v>0</v>
      </c>
      <c r="Q263" s="171">
        <v>0</v>
      </c>
      <c r="R263" s="171">
        <f>Q263*H263</f>
        <v>0</v>
      </c>
      <c r="S263" s="171">
        <v>0</v>
      </c>
      <c r="T263" s="172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80</v>
      </c>
      <c r="AY263" s="14" t="s">
        <v>172</v>
      </c>
      <c r="BE263" s="174">
        <f>IF(N263="základná",J263,0)</f>
        <v>0</v>
      </c>
      <c r="BF263" s="174">
        <f>IF(N263="znížená",J263,0)</f>
        <v>0</v>
      </c>
      <c r="BG263" s="174">
        <f>IF(N263="zákl. prenesená",J263,0)</f>
        <v>0</v>
      </c>
      <c r="BH263" s="174">
        <f>IF(N263="zníž. prenesená",J263,0)</f>
        <v>0</v>
      </c>
      <c r="BI263" s="174">
        <f>IF(N263="nulová",J263,0)</f>
        <v>0</v>
      </c>
      <c r="BJ263" s="14" t="s">
        <v>150</v>
      </c>
      <c r="BK263" s="175">
        <f>ROUND(I263*H263,3)</f>
        <v>0</v>
      </c>
      <c r="BL263" s="14" t="s">
        <v>179</v>
      </c>
      <c r="BM263" s="173" t="s">
        <v>805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2403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590</v>
      </c>
      <c r="D265" s="162" t="s">
        <v>175</v>
      </c>
      <c r="E265" s="163" t="s">
        <v>2404</v>
      </c>
      <c r="F265" s="164" t="s">
        <v>2405</v>
      </c>
      <c r="G265" s="165" t="s">
        <v>2406</v>
      </c>
      <c r="H265" s="166">
        <v>1</v>
      </c>
      <c r="I265" s="167"/>
      <c r="J265" s="166">
        <f>ROUND(I265*H265,3)</f>
        <v>0</v>
      </c>
      <c r="K265" s="168"/>
      <c r="L265" s="30"/>
      <c r="M265" s="169" t="s">
        <v>1</v>
      </c>
      <c r="N265" s="170" t="s">
        <v>38</v>
      </c>
      <c r="O265" s="58"/>
      <c r="P265" s="171">
        <f>O265*H265</f>
        <v>0</v>
      </c>
      <c r="Q265" s="171">
        <v>0</v>
      </c>
      <c r="R265" s="171">
        <f>Q265*H265</f>
        <v>0</v>
      </c>
      <c r="S265" s="171">
        <v>0</v>
      </c>
      <c r="T265" s="172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179</v>
      </c>
      <c r="AT265" s="173" t="s">
        <v>175</v>
      </c>
      <c r="AU265" s="173" t="s">
        <v>80</v>
      </c>
      <c r="AY265" s="14" t="s">
        <v>172</v>
      </c>
      <c r="BE265" s="174">
        <f>IF(N265="základná",J265,0)</f>
        <v>0</v>
      </c>
      <c r="BF265" s="174">
        <f>IF(N265="znížená",J265,0)</f>
        <v>0</v>
      </c>
      <c r="BG265" s="174">
        <f>IF(N265="zákl. prenesená",J265,0)</f>
        <v>0</v>
      </c>
      <c r="BH265" s="174">
        <f>IF(N265="zníž. prenesená",J265,0)</f>
        <v>0</v>
      </c>
      <c r="BI265" s="174">
        <f>IF(N265="nulová",J265,0)</f>
        <v>0</v>
      </c>
      <c r="BJ265" s="14" t="s">
        <v>150</v>
      </c>
      <c r="BK265" s="175">
        <f>ROUND(I265*H265,3)</f>
        <v>0</v>
      </c>
      <c r="BL265" s="14" t="s">
        <v>179</v>
      </c>
      <c r="BM265" s="173" t="s">
        <v>809</v>
      </c>
    </row>
    <row r="266" spans="1:65" s="2" customFormat="1" ht="24.2" customHeight="1">
      <c r="A266" s="29"/>
      <c r="B266" s="127"/>
      <c r="C266" s="162" t="s">
        <v>806</v>
      </c>
      <c r="D266" s="162" t="s">
        <v>175</v>
      </c>
      <c r="E266" s="163" t="s">
        <v>2407</v>
      </c>
      <c r="F266" s="164" t="s">
        <v>2408</v>
      </c>
      <c r="G266" s="165" t="s">
        <v>2409</v>
      </c>
      <c r="H266" s="166">
        <v>1</v>
      </c>
      <c r="I266" s="167"/>
      <c r="J266" s="166">
        <f>ROUND(I266*H266,3)</f>
        <v>0</v>
      </c>
      <c r="K266" s="168"/>
      <c r="L266" s="30"/>
      <c r="M266" s="169" t="s">
        <v>1</v>
      </c>
      <c r="N266" s="170" t="s">
        <v>38</v>
      </c>
      <c r="O266" s="58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179</v>
      </c>
      <c r="AT266" s="173" t="s">
        <v>175</v>
      </c>
      <c r="AU266" s="173" t="s">
        <v>80</v>
      </c>
      <c r="AY266" s="14" t="s">
        <v>172</v>
      </c>
      <c r="BE266" s="174">
        <f>IF(N266="základná",J266,0)</f>
        <v>0</v>
      </c>
      <c r="BF266" s="174">
        <f>IF(N266="znížená",J266,0)</f>
        <v>0</v>
      </c>
      <c r="BG266" s="174">
        <f>IF(N266="zákl. prenesená",J266,0)</f>
        <v>0</v>
      </c>
      <c r="BH266" s="174">
        <f>IF(N266="zníž. prenesená",J266,0)</f>
        <v>0</v>
      </c>
      <c r="BI266" s="174">
        <f>IF(N266="nulová",J266,0)</f>
        <v>0</v>
      </c>
      <c r="BJ266" s="14" t="s">
        <v>150</v>
      </c>
      <c r="BK266" s="175">
        <f>ROUND(I266*H266,3)</f>
        <v>0</v>
      </c>
      <c r="BL266" s="14" t="s">
        <v>179</v>
      </c>
      <c r="BM266" s="173" t="s">
        <v>816</v>
      </c>
    </row>
    <row r="267" spans="1:65" s="2" customFormat="1" ht="16.5" customHeight="1">
      <c r="A267" s="29"/>
      <c r="B267" s="127"/>
      <c r="C267" s="162" t="s">
        <v>593</v>
      </c>
      <c r="D267" s="162" t="s">
        <v>175</v>
      </c>
      <c r="E267" s="163" t="s">
        <v>2410</v>
      </c>
      <c r="F267" s="164" t="s">
        <v>2411</v>
      </c>
      <c r="G267" s="165" t="s">
        <v>1</v>
      </c>
      <c r="H267" s="166">
        <v>1</v>
      </c>
      <c r="I267" s="167"/>
      <c r="J267" s="166">
        <f>ROUND(I267*H267,3)</f>
        <v>0</v>
      </c>
      <c r="K267" s="168"/>
      <c r="L267" s="30"/>
      <c r="M267" s="169" t="s">
        <v>1</v>
      </c>
      <c r="N267" s="170" t="s">
        <v>38</v>
      </c>
      <c r="O267" s="58"/>
      <c r="P267" s="171">
        <f>O267*H267</f>
        <v>0</v>
      </c>
      <c r="Q267" s="171">
        <v>0</v>
      </c>
      <c r="R267" s="171">
        <f>Q267*H267</f>
        <v>0</v>
      </c>
      <c r="S267" s="171">
        <v>0</v>
      </c>
      <c r="T267" s="172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80</v>
      </c>
      <c r="AY267" s="14" t="s">
        <v>172</v>
      </c>
      <c r="BE267" s="174">
        <f>IF(N267="základná",J267,0)</f>
        <v>0</v>
      </c>
      <c r="BF267" s="174">
        <f>IF(N267="znížená",J267,0)</f>
        <v>0</v>
      </c>
      <c r="BG267" s="174">
        <f>IF(N267="zákl. prenesená",J267,0)</f>
        <v>0</v>
      </c>
      <c r="BH267" s="174">
        <f>IF(N267="zníž. prenesená",J267,0)</f>
        <v>0</v>
      </c>
      <c r="BI267" s="174">
        <f>IF(N267="nulová",J267,0)</f>
        <v>0</v>
      </c>
      <c r="BJ267" s="14" t="s">
        <v>150</v>
      </c>
      <c r="BK267" s="175">
        <f>ROUND(I267*H267,3)</f>
        <v>0</v>
      </c>
      <c r="BL267" s="14" t="s">
        <v>179</v>
      </c>
      <c r="BM267" s="173" t="s">
        <v>819</v>
      </c>
    </row>
    <row r="268" spans="1:65" s="2" customFormat="1" ht="16.5" customHeight="1">
      <c r="A268" s="29"/>
      <c r="B268" s="127"/>
      <c r="C268" s="162" t="s">
        <v>813</v>
      </c>
      <c r="D268" s="162" t="s">
        <v>175</v>
      </c>
      <c r="E268" s="163" t="s">
        <v>2412</v>
      </c>
      <c r="F268" s="164" t="s">
        <v>2413</v>
      </c>
      <c r="G268" s="165" t="s">
        <v>2414</v>
      </c>
      <c r="H268" s="166">
        <v>1</v>
      </c>
      <c r="I268" s="167"/>
      <c r="J268" s="166">
        <f>ROUND(I268*H268,3)</f>
        <v>0</v>
      </c>
      <c r="K268" s="168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179</v>
      </c>
      <c r="AT268" s="173" t="s">
        <v>175</v>
      </c>
      <c r="AU268" s="173" t="s">
        <v>80</v>
      </c>
      <c r="AY268" s="14" t="s">
        <v>172</v>
      </c>
      <c r="BE268" s="174">
        <f>IF(N268="základná",J268,0)</f>
        <v>0</v>
      </c>
      <c r="BF268" s="174">
        <f>IF(N268="znížená",J268,0)</f>
        <v>0</v>
      </c>
      <c r="BG268" s="174">
        <f>IF(N268="zákl. prenesená",J268,0)</f>
        <v>0</v>
      </c>
      <c r="BH268" s="174">
        <f>IF(N268="zníž. prenesená",J268,0)</f>
        <v>0</v>
      </c>
      <c r="BI268" s="174">
        <f>IF(N268="nulová",J268,0)</f>
        <v>0</v>
      </c>
      <c r="BJ268" s="14" t="s">
        <v>150</v>
      </c>
      <c r="BK268" s="175">
        <f>ROUND(I268*H268,3)</f>
        <v>0</v>
      </c>
      <c r="BL268" s="14" t="s">
        <v>179</v>
      </c>
      <c r="BM268" s="173" t="s">
        <v>823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2415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 xml:space="preserve">06 - SO 01.4  Športova hala - elektroinštalácia 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2417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2418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2419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2420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2421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2422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2423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2424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2425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2426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2427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2428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2429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2430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2431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2028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2029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41" t="s">
        <v>148</v>
      </c>
      <c r="E118" s="242"/>
      <c r="F118" s="242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1" t="s">
        <v>151</v>
      </c>
      <c r="E119" s="242"/>
      <c r="F119" s="242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1" t="s">
        <v>152</v>
      </c>
      <c r="E120" s="242"/>
      <c r="F120" s="242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41" t="s">
        <v>153</v>
      </c>
      <c r="E121" s="242"/>
      <c r="F121" s="242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41" t="s">
        <v>154</v>
      </c>
      <c r="E122" s="242"/>
      <c r="F122" s="242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 ht="11.25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7" t="str">
        <f>E7</f>
        <v xml:space="preserve"> ŠH Angels Aréna  Rekonštrukcia a Modernizácia pre VO</v>
      </c>
      <c r="F134" s="238"/>
      <c r="G134" s="238"/>
      <c r="H134" s="238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199" t="str">
        <f>E9</f>
        <v xml:space="preserve">06 - SO 01.4  Športova hala - elektroinštalácia </v>
      </c>
      <c r="F136" s="239"/>
      <c r="G136" s="239"/>
      <c r="H136" s="23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18</v>
      </c>
      <c r="D138" s="29"/>
      <c r="E138" s="29"/>
      <c r="F138" s="22" t="str">
        <f>F12</f>
        <v>Košice</v>
      </c>
      <c r="G138" s="29"/>
      <c r="H138" s="29"/>
      <c r="I138" s="24" t="s">
        <v>20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21</v>
      </c>
      <c r="D140" s="29"/>
      <c r="E140" s="29"/>
      <c r="F140" s="22" t="str">
        <f>E15</f>
        <v>Mesto Košice, Tr. SNP 48/A, 040 11 Košice</v>
      </c>
      <c r="G140" s="29"/>
      <c r="H140" s="29"/>
      <c r="I140" s="24" t="s">
        <v>26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24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406</v>
      </c>
      <c r="F145" s="151" t="s">
        <v>2432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2433</v>
      </c>
      <c r="F146" s="160" t="s">
        <v>2434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2435</v>
      </c>
      <c r="F147" s="160" t="s">
        <v>2436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2437</v>
      </c>
      <c r="F148" s="164" t="s">
        <v>2438</v>
      </c>
      <c r="G148" s="165" t="s">
        <v>244</v>
      </c>
      <c r="H148" s="166">
        <v>1</v>
      </c>
      <c r="I148" s="167"/>
      <c r="J148" s="166">
        <f t="shared" ref="J148:J179" si="5">ROUND(I148*H148,3)</f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ref="P148:P179" si="6">O148*H148</f>
        <v>0</v>
      </c>
      <c r="Q148" s="171">
        <v>0</v>
      </c>
      <c r="R148" s="171">
        <f t="shared" ref="R148:R179" si="7">Q148*H148</f>
        <v>0</v>
      </c>
      <c r="S148" s="171">
        <v>0</v>
      </c>
      <c r="T148" s="172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ref="BE148:BE179" si="9">IF(N148="základná",J148,0)</f>
        <v>0</v>
      </c>
      <c r="BF148" s="174">
        <f t="shared" ref="BF148:BF179" si="10">IF(N148="znížená",J148,0)</f>
        <v>0</v>
      </c>
      <c r="BG148" s="174">
        <f t="shared" ref="BG148:BG179" si="11">IF(N148="zákl. prenesená",J148,0)</f>
        <v>0</v>
      </c>
      <c r="BH148" s="174">
        <f t="shared" ref="BH148:BH179" si="12">IF(N148="zníž. prenesená",J148,0)</f>
        <v>0</v>
      </c>
      <c r="BI148" s="174">
        <f t="shared" ref="BI148:BI179" si="13">IF(N148="nulová",J148,0)</f>
        <v>0</v>
      </c>
      <c r="BJ148" s="14" t="s">
        <v>150</v>
      </c>
      <c r="BK148" s="175">
        <f t="shared" ref="BK148:BK179" si="14">ROUND(I148*H148,3)</f>
        <v>0</v>
      </c>
      <c r="BL148" s="14" t="s">
        <v>179</v>
      </c>
      <c r="BM148" s="173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406</v>
      </c>
      <c r="E149" s="182" t="s">
        <v>2439</v>
      </c>
      <c r="F149" s="183" t="s">
        <v>2440</v>
      </c>
      <c r="G149" s="184" t="s">
        <v>244</v>
      </c>
      <c r="H149" s="185">
        <v>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2441</v>
      </c>
      <c r="F150" s="164" t="s">
        <v>2442</v>
      </c>
      <c r="G150" s="165" t="s">
        <v>244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406</v>
      </c>
      <c r="E151" s="182" t="s">
        <v>2443</v>
      </c>
      <c r="F151" s="183" t="s">
        <v>2444</v>
      </c>
      <c r="G151" s="184" t="s">
        <v>244</v>
      </c>
      <c r="H151" s="185">
        <v>2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2445</v>
      </c>
      <c r="F152" s="164" t="s">
        <v>2446</v>
      </c>
      <c r="G152" s="165" t="s">
        <v>244</v>
      </c>
      <c r="H152" s="166">
        <v>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406</v>
      </c>
      <c r="E153" s="182" t="s">
        <v>2447</v>
      </c>
      <c r="F153" s="183" t="s">
        <v>2448</v>
      </c>
      <c r="G153" s="184" t="s">
        <v>244</v>
      </c>
      <c r="H153" s="185">
        <v>3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2449</v>
      </c>
      <c r="F154" s="164" t="s">
        <v>2450</v>
      </c>
      <c r="G154" s="165" t="s">
        <v>244</v>
      </c>
      <c r="H154" s="166">
        <v>10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406</v>
      </c>
      <c r="E155" s="182" t="s">
        <v>2451</v>
      </c>
      <c r="F155" s="183" t="s">
        <v>2452</v>
      </c>
      <c r="G155" s="184" t="s">
        <v>244</v>
      </c>
      <c r="H155" s="185">
        <v>10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406</v>
      </c>
      <c r="E156" s="182" t="s">
        <v>2453</v>
      </c>
      <c r="F156" s="183" t="s">
        <v>2454</v>
      </c>
      <c r="G156" s="184" t="s">
        <v>244</v>
      </c>
      <c r="H156" s="185">
        <v>12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406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406</v>
      </c>
      <c r="E157" s="182" t="s">
        <v>2455</v>
      </c>
      <c r="F157" s="183" t="s">
        <v>2456</v>
      </c>
      <c r="G157" s="184" t="s">
        <v>244</v>
      </c>
      <c r="H157" s="185">
        <v>3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406</v>
      </c>
      <c r="E158" s="182" t="s">
        <v>2457</v>
      </c>
      <c r="F158" s="183" t="s">
        <v>2458</v>
      </c>
      <c r="G158" s="184" t="s">
        <v>244</v>
      </c>
      <c r="H158" s="185">
        <v>6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189</v>
      </c>
      <c r="AT158" s="173" t="s">
        <v>406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406</v>
      </c>
      <c r="E159" s="182" t="s">
        <v>2459</v>
      </c>
      <c r="F159" s="183" t="s">
        <v>2460</v>
      </c>
      <c r="G159" s="184" t="s">
        <v>244</v>
      </c>
      <c r="H159" s="185">
        <v>3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406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2461</v>
      </c>
      <c r="F160" s="164" t="s">
        <v>2462</v>
      </c>
      <c r="G160" s="165" t="s">
        <v>244</v>
      </c>
      <c r="H160" s="166">
        <v>3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406</v>
      </c>
      <c r="E161" s="182" t="s">
        <v>2463</v>
      </c>
      <c r="F161" s="183" t="s">
        <v>2464</v>
      </c>
      <c r="G161" s="184" t="s">
        <v>244</v>
      </c>
      <c r="H161" s="185">
        <v>1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189</v>
      </c>
      <c r="AT161" s="173" t="s">
        <v>406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406</v>
      </c>
      <c r="E162" s="182" t="s">
        <v>2465</v>
      </c>
      <c r="F162" s="183" t="s">
        <v>2466</v>
      </c>
      <c r="G162" s="184" t="s">
        <v>244</v>
      </c>
      <c r="H162" s="185">
        <v>2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2467</v>
      </c>
      <c r="F163" s="164" t="s">
        <v>2468</v>
      </c>
      <c r="G163" s="165" t="s">
        <v>244</v>
      </c>
      <c r="H163" s="166">
        <v>13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406</v>
      </c>
      <c r="E164" s="182" t="s">
        <v>2469</v>
      </c>
      <c r="F164" s="183" t="s">
        <v>2470</v>
      </c>
      <c r="G164" s="184" t="s">
        <v>244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406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406</v>
      </c>
      <c r="E165" s="182" t="s">
        <v>2471</v>
      </c>
      <c r="F165" s="183" t="s">
        <v>2472</v>
      </c>
      <c r="G165" s="184" t="s">
        <v>244</v>
      </c>
      <c r="H165" s="185">
        <v>4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406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406</v>
      </c>
      <c r="E166" s="182" t="s">
        <v>2473</v>
      </c>
      <c r="F166" s="183" t="s">
        <v>2474</v>
      </c>
      <c r="G166" s="184" t="s">
        <v>244</v>
      </c>
      <c r="H166" s="185">
        <v>3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189</v>
      </c>
      <c r="AT166" s="173" t="s">
        <v>406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406</v>
      </c>
      <c r="E167" s="182" t="s">
        <v>2475</v>
      </c>
      <c r="F167" s="183" t="s">
        <v>2476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189</v>
      </c>
      <c r="AT167" s="173" t="s">
        <v>406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406</v>
      </c>
      <c r="E168" s="182" t="s">
        <v>2477</v>
      </c>
      <c r="F168" s="183" t="s">
        <v>2478</v>
      </c>
      <c r="G168" s="184" t="s">
        <v>244</v>
      </c>
      <c r="H168" s="185">
        <v>1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189</v>
      </c>
      <c r="AT168" s="173" t="s">
        <v>406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2479</v>
      </c>
      <c r="F169" s="164" t="s">
        <v>2480</v>
      </c>
      <c r="G169" s="165" t="s">
        <v>244</v>
      </c>
      <c r="H169" s="166">
        <v>1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406</v>
      </c>
      <c r="E170" s="182" t="s">
        <v>2481</v>
      </c>
      <c r="F170" s="183" t="s">
        <v>2482</v>
      </c>
      <c r="G170" s="184" t="s">
        <v>244</v>
      </c>
      <c r="H170" s="185">
        <v>1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406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2483</v>
      </c>
      <c r="F171" s="164" t="s">
        <v>2484</v>
      </c>
      <c r="G171" s="165" t="s">
        <v>244</v>
      </c>
      <c r="H171" s="166">
        <v>48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406</v>
      </c>
      <c r="E172" s="182" t="s">
        <v>2485</v>
      </c>
      <c r="F172" s="183" t="s">
        <v>2486</v>
      </c>
      <c r="G172" s="184" t="s">
        <v>244</v>
      </c>
      <c r="H172" s="185">
        <v>22</v>
      </c>
      <c r="I172" s="186"/>
      <c r="J172" s="185">
        <f t="shared" si="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406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406</v>
      </c>
      <c r="E173" s="182" t="s">
        <v>2487</v>
      </c>
      <c r="F173" s="183" t="s">
        <v>2488</v>
      </c>
      <c r="G173" s="184" t="s">
        <v>244</v>
      </c>
      <c r="H173" s="185">
        <v>2</v>
      </c>
      <c r="I173" s="186"/>
      <c r="J173" s="185">
        <f t="shared" si="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406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406</v>
      </c>
      <c r="E174" s="182" t="s">
        <v>2489</v>
      </c>
      <c r="F174" s="183" t="s">
        <v>2490</v>
      </c>
      <c r="G174" s="184" t="s">
        <v>244</v>
      </c>
      <c r="H174" s="185">
        <v>20</v>
      </c>
      <c r="I174" s="186"/>
      <c r="J174" s="185">
        <f t="shared" si="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406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406</v>
      </c>
      <c r="E175" s="182" t="s">
        <v>2491</v>
      </c>
      <c r="F175" s="183" t="s">
        <v>2492</v>
      </c>
      <c r="G175" s="184" t="s">
        <v>244</v>
      </c>
      <c r="H175" s="185">
        <v>4</v>
      </c>
      <c r="I175" s="186"/>
      <c r="J175" s="185">
        <f t="shared" si="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189</v>
      </c>
      <c r="AT175" s="173" t="s">
        <v>406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2493</v>
      </c>
      <c r="F176" s="164" t="s">
        <v>2494</v>
      </c>
      <c r="G176" s="165" t="s">
        <v>244</v>
      </c>
      <c r="H176" s="166">
        <v>6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406</v>
      </c>
      <c r="E177" s="182" t="s">
        <v>2495</v>
      </c>
      <c r="F177" s="183" t="s">
        <v>2496</v>
      </c>
      <c r="G177" s="184" t="s">
        <v>244</v>
      </c>
      <c r="H177" s="185">
        <v>1</v>
      </c>
      <c r="I177" s="186"/>
      <c r="J177" s="185">
        <f t="shared" si="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189</v>
      </c>
      <c r="AT177" s="173" t="s">
        <v>406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3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406</v>
      </c>
      <c r="E178" s="182" t="s">
        <v>2497</v>
      </c>
      <c r="F178" s="183" t="s">
        <v>2498</v>
      </c>
      <c r="G178" s="184" t="s">
        <v>244</v>
      </c>
      <c r="H178" s="185">
        <v>2</v>
      </c>
      <c r="I178" s="186"/>
      <c r="J178" s="185">
        <f t="shared" si="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189</v>
      </c>
      <c r="AT178" s="173" t="s">
        <v>406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3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406</v>
      </c>
      <c r="E179" s="182" t="s">
        <v>2499</v>
      </c>
      <c r="F179" s="183" t="s">
        <v>2500</v>
      </c>
      <c r="G179" s="184" t="s">
        <v>244</v>
      </c>
      <c r="H179" s="185">
        <v>1</v>
      </c>
      <c r="I179" s="186"/>
      <c r="J179" s="185">
        <f t="shared" si="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189</v>
      </c>
      <c r="AT179" s="173" t="s">
        <v>406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3" t="s">
        <v>284</v>
      </c>
    </row>
    <row r="180" spans="1:65" s="2" customFormat="1" ht="24.2" customHeight="1">
      <c r="A180" s="29"/>
      <c r="B180" s="127"/>
      <c r="C180" s="181" t="s">
        <v>289</v>
      </c>
      <c r="D180" s="181" t="s">
        <v>406</v>
      </c>
      <c r="E180" s="182" t="s">
        <v>2501</v>
      </c>
      <c r="F180" s="183" t="s">
        <v>2502</v>
      </c>
      <c r="G180" s="184" t="s">
        <v>244</v>
      </c>
      <c r="H180" s="185">
        <v>2</v>
      </c>
      <c r="I180" s="186"/>
      <c r="J180" s="185">
        <f t="shared" ref="J180:J211" si="15">ROUND(I180*H180,3)</f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ref="P180:P211" si="16">O180*H180</f>
        <v>0</v>
      </c>
      <c r="Q180" s="171">
        <v>0</v>
      </c>
      <c r="R180" s="171">
        <f t="shared" ref="R180:R211" si="17">Q180*H180</f>
        <v>0</v>
      </c>
      <c r="S180" s="171">
        <v>0</v>
      </c>
      <c r="T180" s="172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189</v>
      </c>
      <c r="AT180" s="173" t="s">
        <v>406</v>
      </c>
      <c r="AU180" s="173" t="s">
        <v>150</v>
      </c>
      <c r="AY180" s="14" t="s">
        <v>172</v>
      </c>
      <c r="BE180" s="174">
        <f t="shared" ref="BE180:BE211" si="19">IF(N180="základná",J180,0)</f>
        <v>0</v>
      </c>
      <c r="BF180" s="174">
        <f t="shared" ref="BF180:BF211" si="20">IF(N180="znížená",J180,0)</f>
        <v>0</v>
      </c>
      <c r="BG180" s="174">
        <f t="shared" ref="BG180:BG211" si="21">IF(N180="zákl. prenesená",J180,0)</f>
        <v>0</v>
      </c>
      <c r="BH180" s="174">
        <f t="shared" ref="BH180:BH211" si="22">IF(N180="zníž. prenesená",J180,0)</f>
        <v>0</v>
      </c>
      <c r="BI180" s="174">
        <f t="shared" ref="BI180:BI211" si="23">IF(N180="nulová",J180,0)</f>
        <v>0</v>
      </c>
      <c r="BJ180" s="14" t="s">
        <v>150</v>
      </c>
      <c r="BK180" s="175">
        <f t="shared" ref="BK180:BK211" si="24">ROUND(I180*H180,3)</f>
        <v>0</v>
      </c>
      <c r="BL180" s="14" t="s">
        <v>179</v>
      </c>
      <c r="BM180" s="173" t="s">
        <v>293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2503</v>
      </c>
      <c r="F181" s="164" t="s">
        <v>2504</v>
      </c>
      <c r="G181" s="165" t="s">
        <v>244</v>
      </c>
      <c r="H181" s="166">
        <v>1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296</v>
      </c>
    </row>
    <row r="182" spans="1:65" s="2" customFormat="1" ht="55.5" customHeight="1">
      <c r="A182" s="29"/>
      <c r="B182" s="127"/>
      <c r="C182" s="181" t="s">
        <v>297</v>
      </c>
      <c r="D182" s="181" t="s">
        <v>406</v>
      </c>
      <c r="E182" s="182" t="s">
        <v>2505</v>
      </c>
      <c r="F182" s="183" t="s">
        <v>2506</v>
      </c>
      <c r="G182" s="184" t="s">
        <v>244</v>
      </c>
      <c r="H182" s="185">
        <v>1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300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2507</v>
      </c>
      <c r="F183" s="164" t="s">
        <v>2508</v>
      </c>
      <c r="G183" s="165" t="s">
        <v>244</v>
      </c>
      <c r="H183" s="166">
        <v>1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303</v>
      </c>
    </row>
    <row r="184" spans="1:65" s="2" customFormat="1" ht="37.9" customHeight="1">
      <c r="A184" s="29"/>
      <c r="B184" s="127"/>
      <c r="C184" s="181" t="s">
        <v>304</v>
      </c>
      <c r="D184" s="181" t="s">
        <v>406</v>
      </c>
      <c r="E184" s="182" t="s">
        <v>2509</v>
      </c>
      <c r="F184" s="183" t="s">
        <v>2510</v>
      </c>
      <c r="G184" s="184" t="s">
        <v>244</v>
      </c>
      <c r="H184" s="185">
        <v>1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406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307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2511</v>
      </c>
      <c r="F185" s="164" t="s">
        <v>2512</v>
      </c>
      <c r="G185" s="165" t="s">
        <v>244</v>
      </c>
      <c r="H185" s="166">
        <v>1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310</v>
      </c>
    </row>
    <row r="186" spans="1:65" s="2" customFormat="1" ht="16.5" customHeight="1">
      <c r="A186" s="29"/>
      <c r="B186" s="127"/>
      <c r="C186" s="181" t="s">
        <v>313</v>
      </c>
      <c r="D186" s="181" t="s">
        <v>406</v>
      </c>
      <c r="E186" s="182" t="s">
        <v>2513</v>
      </c>
      <c r="F186" s="183" t="s">
        <v>2514</v>
      </c>
      <c r="G186" s="184" t="s">
        <v>244</v>
      </c>
      <c r="H186" s="185">
        <v>1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406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316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2515</v>
      </c>
      <c r="F187" s="164" t="s">
        <v>2516</v>
      </c>
      <c r="G187" s="165" t="s">
        <v>244</v>
      </c>
      <c r="H187" s="166">
        <v>1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321</v>
      </c>
    </row>
    <row r="188" spans="1:65" s="2" customFormat="1" ht="16.5" customHeight="1">
      <c r="A188" s="29"/>
      <c r="B188" s="127"/>
      <c r="C188" s="181" t="s">
        <v>322</v>
      </c>
      <c r="D188" s="181" t="s">
        <v>406</v>
      </c>
      <c r="E188" s="182" t="s">
        <v>2517</v>
      </c>
      <c r="F188" s="183" t="s">
        <v>2518</v>
      </c>
      <c r="G188" s="184" t="s">
        <v>244</v>
      </c>
      <c r="H188" s="185">
        <v>1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406</v>
      </c>
      <c r="AU188" s="173" t="s">
        <v>150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325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2519</v>
      </c>
      <c r="F189" s="164" t="s">
        <v>2520</v>
      </c>
      <c r="G189" s="165" t="s">
        <v>244</v>
      </c>
      <c r="H189" s="166">
        <v>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328</v>
      </c>
    </row>
    <row r="190" spans="1:65" s="2" customFormat="1" ht="24.2" customHeight="1">
      <c r="A190" s="29"/>
      <c r="B190" s="127"/>
      <c r="C190" s="181" t="s">
        <v>331</v>
      </c>
      <c r="D190" s="181" t="s">
        <v>406</v>
      </c>
      <c r="E190" s="182" t="s">
        <v>2521</v>
      </c>
      <c r="F190" s="183" t="s">
        <v>2522</v>
      </c>
      <c r="G190" s="184" t="s">
        <v>244</v>
      </c>
      <c r="H190" s="185">
        <v>1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334</v>
      </c>
    </row>
    <row r="191" spans="1:65" s="2" customFormat="1" ht="21.75" customHeight="1">
      <c r="A191" s="29"/>
      <c r="B191" s="127"/>
      <c r="C191" s="181" t="s">
        <v>248</v>
      </c>
      <c r="D191" s="181" t="s">
        <v>406</v>
      </c>
      <c r="E191" s="182" t="s">
        <v>2523</v>
      </c>
      <c r="F191" s="183" t="s">
        <v>2524</v>
      </c>
      <c r="G191" s="184" t="s">
        <v>244</v>
      </c>
      <c r="H191" s="185">
        <v>1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406</v>
      </c>
      <c r="AU191" s="173" t="s">
        <v>150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339</v>
      </c>
    </row>
    <row r="192" spans="1:65" s="2" customFormat="1" ht="16.5" customHeight="1">
      <c r="A192" s="29"/>
      <c r="B192" s="127"/>
      <c r="C192" s="162" t="s">
        <v>340</v>
      </c>
      <c r="D192" s="162" t="s">
        <v>175</v>
      </c>
      <c r="E192" s="163" t="s">
        <v>2479</v>
      </c>
      <c r="F192" s="164" t="s">
        <v>2480</v>
      </c>
      <c r="G192" s="165" t="s">
        <v>244</v>
      </c>
      <c r="H192" s="166">
        <v>1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343</v>
      </c>
    </row>
    <row r="193" spans="1:65" s="2" customFormat="1" ht="21.75" customHeight="1">
      <c r="A193" s="29"/>
      <c r="B193" s="127"/>
      <c r="C193" s="181" t="s">
        <v>252</v>
      </c>
      <c r="D193" s="181" t="s">
        <v>406</v>
      </c>
      <c r="E193" s="182" t="s">
        <v>2525</v>
      </c>
      <c r="F193" s="183" t="s">
        <v>2526</v>
      </c>
      <c r="G193" s="184" t="s">
        <v>244</v>
      </c>
      <c r="H193" s="185">
        <v>1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406</v>
      </c>
      <c r="AU193" s="173" t="s">
        <v>150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348</v>
      </c>
    </row>
    <row r="194" spans="1:65" s="2" customFormat="1" ht="16.5" customHeight="1">
      <c r="A194" s="29"/>
      <c r="B194" s="127"/>
      <c r="C194" s="162" t="s">
        <v>349</v>
      </c>
      <c r="D194" s="162" t="s">
        <v>175</v>
      </c>
      <c r="E194" s="163" t="s">
        <v>2527</v>
      </c>
      <c r="F194" s="164" t="s">
        <v>2528</v>
      </c>
      <c r="G194" s="165" t="s">
        <v>244</v>
      </c>
      <c r="H194" s="166">
        <v>1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352</v>
      </c>
    </row>
    <row r="195" spans="1:65" s="2" customFormat="1" ht="37.9" customHeight="1">
      <c r="A195" s="29"/>
      <c r="B195" s="127"/>
      <c r="C195" s="181" t="s">
        <v>255</v>
      </c>
      <c r="D195" s="181" t="s">
        <v>406</v>
      </c>
      <c r="E195" s="182" t="s">
        <v>2529</v>
      </c>
      <c r="F195" s="183" t="s">
        <v>2530</v>
      </c>
      <c r="G195" s="184" t="s">
        <v>244</v>
      </c>
      <c r="H195" s="185">
        <v>1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189</v>
      </c>
      <c r="AT195" s="173" t="s">
        <v>406</v>
      </c>
      <c r="AU195" s="173" t="s">
        <v>150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357</v>
      </c>
    </row>
    <row r="196" spans="1:65" s="2" customFormat="1" ht="33" customHeight="1">
      <c r="A196" s="29"/>
      <c r="B196" s="127"/>
      <c r="C196" s="162" t="s">
        <v>358</v>
      </c>
      <c r="D196" s="162" t="s">
        <v>175</v>
      </c>
      <c r="E196" s="163" t="s">
        <v>2531</v>
      </c>
      <c r="F196" s="164" t="s">
        <v>2532</v>
      </c>
      <c r="G196" s="165" t="s">
        <v>244</v>
      </c>
      <c r="H196" s="166">
        <v>180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361</v>
      </c>
    </row>
    <row r="197" spans="1:65" s="2" customFormat="1" ht="24.2" customHeight="1">
      <c r="A197" s="29"/>
      <c r="B197" s="127"/>
      <c r="C197" s="181" t="s">
        <v>259</v>
      </c>
      <c r="D197" s="181" t="s">
        <v>406</v>
      </c>
      <c r="E197" s="182" t="s">
        <v>2533</v>
      </c>
      <c r="F197" s="183" t="s">
        <v>2534</v>
      </c>
      <c r="G197" s="184" t="s">
        <v>244</v>
      </c>
      <c r="H197" s="185">
        <v>180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189</v>
      </c>
      <c r="AT197" s="173" t="s">
        <v>406</v>
      </c>
      <c r="AU197" s="173" t="s">
        <v>150</v>
      </c>
      <c r="AY197" s="14" t="s">
        <v>172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3" t="s">
        <v>364</v>
      </c>
    </row>
    <row r="198" spans="1:65" s="2" customFormat="1" ht="16.5" customHeight="1">
      <c r="A198" s="29"/>
      <c r="B198" s="127"/>
      <c r="C198" s="181" t="s">
        <v>365</v>
      </c>
      <c r="D198" s="181" t="s">
        <v>406</v>
      </c>
      <c r="E198" s="182" t="s">
        <v>2535</v>
      </c>
      <c r="F198" s="183" t="s">
        <v>2536</v>
      </c>
      <c r="G198" s="184" t="s">
        <v>244</v>
      </c>
      <c r="H198" s="185">
        <v>12</v>
      </c>
      <c r="I198" s="186"/>
      <c r="J198" s="185">
        <f t="shared" si="1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189</v>
      </c>
      <c r="AT198" s="173" t="s">
        <v>406</v>
      </c>
      <c r="AU198" s="173" t="s">
        <v>150</v>
      </c>
      <c r="AY198" s="14" t="s">
        <v>172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3" t="s">
        <v>368</v>
      </c>
    </row>
    <row r="199" spans="1:65" s="2" customFormat="1" ht="16.5" customHeight="1">
      <c r="A199" s="29"/>
      <c r="B199" s="127"/>
      <c r="C199" s="181" t="s">
        <v>262</v>
      </c>
      <c r="D199" s="181" t="s">
        <v>406</v>
      </c>
      <c r="E199" s="182" t="s">
        <v>2537</v>
      </c>
      <c r="F199" s="183" t="s">
        <v>2538</v>
      </c>
      <c r="G199" s="184" t="s">
        <v>244</v>
      </c>
      <c r="H199" s="185">
        <v>12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189</v>
      </c>
      <c r="AT199" s="173" t="s">
        <v>406</v>
      </c>
      <c r="AU199" s="173" t="s">
        <v>150</v>
      </c>
      <c r="AY199" s="14" t="s">
        <v>172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3" t="s">
        <v>373</v>
      </c>
    </row>
    <row r="200" spans="1:65" s="2" customFormat="1" ht="33" customHeight="1">
      <c r="A200" s="29"/>
      <c r="B200" s="127"/>
      <c r="C200" s="162" t="s">
        <v>374</v>
      </c>
      <c r="D200" s="162" t="s">
        <v>175</v>
      </c>
      <c r="E200" s="163" t="s">
        <v>2539</v>
      </c>
      <c r="F200" s="164" t="s">
        <v>2540</v>
      </c>
      <c r="G200" s="165" t="s">
        <v>244</v>
      </c>
      <c r="H200" s="166">
        <v>50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3" t="s">
        <v>377</v>
      </c>
    </row>
    <row r="201" spans="1:65" s="2" customFormat="1" ht="16.5" customHeight="1">
      <c r="A201" s="29"/>
      <c r="B201" s="127"/>
      <c r="C201" s="181" t="s">
        <v>267</v>
      </c>
      <c r="D201" s="181" t="s">
        <v>406</v>
      </c>
      <c r="E201" s="182" t="s">
        <v>2541</v>
      </c>
      <c r="F201" s="183" t="s">
        <v>2542</v>
      </c>
      <c r="G201" s="184" t="s">
        <v>244</v>
      </c>
      <c r="H201" s="185">
        <v>50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189</v>
      </c>
      <c r="AT201" s="173" t="s">
        <v>406</v>
      </c>
      <c r="AU201" s="173" t="s">
        <v>150</v>
      </c>
      <c r="AY201" s="14" t="s">
        <v>172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3" t="s">
        <v>381</v>
      </c>
    </row>
    <row r="202" spans="1:65" s="2" customFormat="1" ht="16.5" customHeight="1">
      <c r="A202" s="29"/>
      <c r="B202" s="127"/>
      <c r="C202" s="181" t="s">
        <v>384</v>
      </c>
      <c r="D202" s="181" t="s">
        <v>406</v>
      </c>
      <c r="E202" s="182" t="s">
        <v>2535</v>
      </c>
      <c r="F202" s="183" t="s">
        <v>2536</v>
      </c>
      <c r="G202" s="184" t="s">
        <v>244</v>
      </c>
      <c r="H202" s="185">
        <v>2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189</v>
      </c>
      <c r="AT202" s="173" t="s">
        <v>406</v>
      </c>
      <c r="AU202" s="173" t="s">
        <v>150</v>
      </c>
      <c r="AY202" s="14" t="s">
        <v>172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3" t="s">
        <v>387</v>
      </c>
    </row>
    <row r="203" spans="1:65" s="2" customFormat="1" ht="16.5" customHeight="1">
      <c r="A203" s="29"/>
      <c r="B203" s="127"/>
      <c r="C203" s="181" t="s">
        <v>270</v>
      </c>
      <c r="D203" s="181" t="s">
        <v>406</v>
      </c>
      <c r="E203" s="182" t="s">
        <v>2537</v>
      </c>
      <c r="F203" s="183" t="s">
        <v>2538</v>
      </c>
      <c r="G203" s="184" t="s">
        <v>244</v>
      </c>
      <c r="H203" s="185">
        <v>2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189</v>
      </c>
      <c r="AT203" s="173" t="s">
        <v>406</v>
      </c>
      <c r="AU203" s="173" t="s">
        <v>150</v>
      </c>
      <c r="AY203" s="14" t="s">
        <v>172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3" t="s">
        <v>392</v>
      </c>
    </row>
    <row r="204" spans="1:65" s="2" customFormat="1" ht="33" customHeight="1">
      <c r="A204" s="29"/>
      <c r="B204" s="127"/>
      <c r="C204" s="162" t="s">
        <v>393</v>
      </c>
      <c r="D204" s="162" t="s">
        <v>175</v>
      </c>
      <c r="E204" s="163" t="s">
        <v>2543</v>
      </c>
      <c r="F204" s="164" t="s">
        <v>2544</v>
      </c>
      <c r="G204" s="165" t="s">
        <v>244</v>
      </c>
      <c r="H204" s="166">
        <v>4</v>
      </c>
      <c r="I204" s="167"/>
      <c r="J204" s="166">
        <f t="shared" si="1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3" t="s">
        <v>396</v>
      </c>
    </row>
    <row r="205" spans="1:65" s="2" customFormat="1" ht="24.2" customHeight="1">
      <c r="A205" s="29"/>
      <c r="B205" s="127"/>
      <c r="C205" s="181" t="s">
        <v>274</v>
      </c>
      <c r="D205" s="181" t="s">
        <v>406</v>
      </c>
      <c r="E205" s="182" t="s">
        <v>2545</v>
      </c>
      <c r="F205" s="183" t="s">
        <v>2546</v>
      </c>
      <c r="G205" s="184" t="s">
        <v>244</v>
      </c>
      <c r="H205" s="185">
        <v>4</v>
      </c>
      <c r="I205" s="186"/>
      <c r="J205" s="185">
        <f t="shared" si="1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189</v>
      </c>
      <c r="AT205" s="173" t="s">
        <v>406</v>
      </c>
      <c r="AU205" s="173" t="s">
        <v>150</v>
      </c>
      <c r="AY205" s="14" t="s">
        <v>172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3" t="s">
        <v>401</v>
      </c>
    </row>
    <row r="206" spans="1:65" s="2" customFormat="1" ht="16.5" customHeight="1">
      <c r="A206" s="29"/>
      <c r="B206" s="127"/>
      <c r="C206" s="181" t="s">
        <v>402</v>
      </c>
      <c r="D206" s="181" t="s">
        <v>406</v>
      </c>
      <c r="E206" s="182" t="s">
        <v>2535</v>
      </c>
      <c r="F206" s="183" t="s">
        <v>2536</v>
      </c>
      <c r="G206" s="184" t="s">
        <v>244</v>
      </c>
      <c r="H206" s="185">
        <v>2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189</v>
      </c>
      <c r="AT206" s="173" t="s">
        <v>406</v>
      </c>
      <c r="AU206" s="173" t="s">
        <v>150</v>
      </c>
      <c r="AY206" s="14" t="s">
        <v>172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3" t="s">
        <v>405</v>
      </c>
    </row>
    <row r="207" spans="1:65" s="2" customFormat="1" ht="16.5" customHeight="1">
      <c r="A207" s="29"/>
      <c r="B207" s="127"/>
      <c r="C207" s="181" t="s">
        <v>277</v>
      </c>
      <c r="D207" s="181" t="s">
        <v>406</v>
      </c>
      <c r="E207" s="182" t="s">
        <v>2537</v>
      </c>
      <c r="F207" s="183" t="s">
        <v>2538</v>
      </c>
      <c r="G207" s="184" t="s">
        <v>244</v>
      </c>
      <c r="H207" s="185">
        <v>2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189</v>
      </c>
      <c r="AT207" s="173" t="s">
        <v>406</v>
      </c>
      <c r="AU207" s="173" t="s">
        <v>150</v>
      </c>
      <c r="AY207" s="14" t="s">
        <v>172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3" t="s">
        <v>412</v>
      </c>
    </row>
    <row r="208" spans="1:65" s="2" customFormat="1" ht="33" customHeight="1">
      <c r="A208" s="29"/>
      <c r="B208" s="127"/>
      <c r="C208" s="162" t="s">
        <v>568</v>
      </c>
      <c r="D208" s="162" t="s">
        <v>175</v>
      </c>
      <c r="E208" s="163" t="s">
        <v>2547</v>
      </c>
      <c r="F208" s="164" t="s">
        <v>2548</v>
      </c>
      <c r="G208" s="165" t="s">
        <v>244</v>
      </c>
      <c r="H208" s="166">
        <v>4</v>
      </c>
      <c r="I208" s="167"/>
      <c r="J208" s="166">
        <f t="shared" si="1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3" t="s">
        <v>576</v>
      </c>
    </row>
    <row r="209" spans="1:65" s="2" customFormat="1" ht="16.5" customHeight="1">
      <c r="A209" s="29"/>
      <c r="B209" s="127"/>
      <c r="C209" s="181" t="s">
        <v>281</v>
      </c>
      <c r="D209" s="181" t="s">
        <v>406</v>
      </c>
      <c r="E209" s="182" t="s">
        <v>2549</v>
      </c>
      <c r="F209" s="183" t="s">
        <v>2550</v>
      </c>
      <c r="G209" s="184" t="s">
        <v>244</v>
      </c>
      <c r="H209" s="185">
        <v>4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189</v>
      </c>
      <c r="AT209" s="173" t="s">
        <v>406</v>
      </c>
      <c r="AU209" s="173" t="s">
        <v>150</v>
      </c>
      <c r="AY209" s="14" t="s">
        <v>172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3" t="s">
        <v>586</v>
      </c>
    </row>
    <row r="210" spans="1:65" s="2" customFormat="1" ht="16.5" customHeight="1">
      <c r="A210" s="29"/>
      <c r="B210" s="127"/>
      <c r="C210" s="181" t="s">
        <v>573</v>
      </c>
      <c r="D210" s="181" t="s">
        <v>406</v>
      </c>
      <c r="E210" s="182" t="s">
        <v>2537</v>
      </c>
      <c r="F210" s="183" t="s">
        <v>2538</v>
      </c>
      <c r="G210" s="184" t="s">
        <v>244</v>
      </c>
      <c r="H210" s="185">
        <v>2</v>
      </c>
      <c r="I210" s="186"/>
      <c r="J210" s="185">
        <f t="shared" si="1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189</v>
      </c>
      <c r="AT210" s="173" t="s">
        <v>406</v>
      </c>
      <c r="AU210" s="173" t="s">
        <v>150</v>
      </c>
      <c r="AY210" s="14" t="s">
        <v>172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3" t="s">
        <v>590</v>
      </c>
    </row>
    <row r="211" spans="1:65" s="2" customFormat="1" ht="21.75" customHeight="1">
      <c r="A211" s="29"/>
      <c r="B211" s="127"/>
      <c r="C211" s="162" t="s">
        <v>284</v>
      </c>
      <c r="D211" s="162" t="s">
        <v>175</v>
      </c>
      <c r="E211" s="163" t="s">
        <v>2551</v>
      </c>
      <c r="F211" s="164" t="s">
        <v>2552</v>
      </c>
      <c r="G211" s="165" t="s">
        <v>1761</v>
      </c>
      <c r="H211" s="166">
        <v>1</v>
      </c>
      <c r="I211" s="167"/>
      <c r="J211" s="166">
        <f t="shared" si="1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3" t="s">
        <v>593</v>
      </c>
    </row>
    <row r="212" spans="1:65" s="2" customFormat="1" ht="24.2" customHeight="1">
      <c r="A212" s="29"/>
      <c r="B212" s="127"/>
      <c r="C212" s="181" t="s">
        <v>580</v>
      </c>
      <c r="D212" s="181" t="s">
        <v>406</v>
      </c>
      <c r="E212" s="182" t="s">
        <v>2553</v>
      </c>
      <c r="F212" s="183" t="s">
        <v>2554</v>
      </c>
      <c r="G212" s="184" t="s">
        <v>244</v>
      </c>
      <c r="H212" s="185">
        <v>1</v>
      </c>
      <c r="I212" s="186"/>
      <c r="J212" s="185">
        <f t="shared" ref="J212:J243" si="25"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ref="P212:P243" si="26">O212*H212</f>
        <v>0</v>
      </c>
      <c r="Q212" s="171">
        <v>0</v>
      </c>
      <c r="R212" s="171">
        <f t="shared" ref="R212:R243" si="27">Q212*H212</f>
        <v>0</v>
      </c>
      <c r="S212" s="171">
        <v>0</v>
      </c>
      <c r="T212" s="172">
        <f t="shared" ref="T212:T243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189</v>
      </c>
      <c r="AT212" s="173" t="s">
        <v>406</v>
      </c>
      <c r="AU212" s="173" t="s">
        <v>150</v>
      </c>
      <c r="AY212" s="14" t="s">
        <v>172</v>
      </c>
      <c r="BE212" s="174">
        <f t="shared" ref="BE212:BE218" si="29">IF(N212="základná",J212,0)</f>
        <v>0</v>
      </c>
      <c r="BF212" s="174">
        <f t="shared" ref="BF212:BF218" si="30">IF(N212="znížená",J212,0)</f>
        <v>0</v>
      </c>
      <c r="BG212" s="174">
        <f t="shared" ref="BG212:BG218" si="31">IF(N212="zákl. prenesená",J212,0)</f>
        <v>0</v>
      </c>
      <c r="BH212" s="174">
        <f t="shared" ref="BH212:BH218" si="32">IF(N212="zníž. prenesená",J212,0)</f>
        <v>0</v>
      </c>
      <c r="BI212" s="174">
        <f t="shared" ref="BI212:BI218" si="33">IF(N212="nulová",J212,0)</f>
        <v>0</v>
      </c>
      <c r="BJ212" s="14" t="s">
        <v>150</v>
      </c>
      <c r="BK212" s="175">
        <f t="shared" ref="BK212:BK218" si="34">ROUND(I212*H212,3)</f>
        <v>0</v>
      </c>
      <c r="BL212" s="14" t="s">
        <v>179</v>
      </c>
      <c r="BM212" s="173" t="s">
        <v>597</v>
      </c>
    </row>
    <row r="213" spans="1:65" s="2" customFormat="1" ht="16.5" customHeight="1">
      <c r="A213" s="29"/>
      <c r="B213" s="127"/>
      <c r="C213" s="181" t="s">
        <v>293</v>
      </c>
      <c r="D213" s="181" t="s">
        <v>406</v>
      </c>
      <c r="E213" s="182" t="s">
        <v>2555</v>
      </c>
      <c r="F213" s="183" t="s">
        <v>2556</v>
      </c>
      <c r="G213" s="184" t="s">
        <v>244</v>
      </c>
      <c r="H213" s="185">
        <v>1</v>
      </c>
      <c r="I213" s="186"/>
      <c r="J213" s="185">
        <f t="shared" si="2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189</v>
      </c>
      <c r="AT213" s="173" t="s">
        <v>406</v>
      </c>
      <c r="AU213" s="173" t="s">
        <v>150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600</v>
      </c>
    </row>
    <row r="214" spans="1:65" s="2" customFormat="1" ht="16.5" customHeight="1">
      <c r="A214" s="29"/>
      <c r="B214" s="127"/>
      <c r="C214" s="181" t="s">
        <v>587</v>
      </c>
      <c r="D214" s="181" t="s">
        <v>406</v>
      </c>
      <c r="E214" s="182" t="s">
        <v>2557</v>
      </c>
      <c r="F214" s="183" t="s">
        <v>2558</v>
      </c>
      <c r="G214" s="184" t="s">
        <v>244</v>
      </c>
      <c r="H214" s="185">
        <v>1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189</v>
      </c>
      <c r="AT214" s="173" t="s">
        <v>406</v>
      </c>
      <c r="AU214" s="173" t="s">
        <v>150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604</v>
      </c>
    </row>
    <row r="215" spans="1:65" s="2" customFormat="1" ht="24.2" customHeight="1">
      <c r="A215" s="29"/>
      <c r="B215" s="127"/>
      <c r="C215" s="181" t="s">
        <v>296</v>
      </c>
      <c r="D215" s="181" t="s">
        <v>406</v>
      </c>
      <c r="E215" s="182" t="s">
        <v>2559</v>
      </c>
      <c r="F215" s="183" t="s">
        <v>2560</v>
      </c>
      <c r="G215" s="184" t="s">
        <v>244</v>
      </c>
      <c r="H215" s="185">
        <v>1</v>
      </c>
      <c r="I215" s="186"/>
      <c r="J215" s="185">
        <f t="shared" si="25"/>
        <v>0</v>
      </c>
      <c r="K215" s="187"/>
      <c r="L215" s="188"/>
      <c r="M215" s="189" t="s">
        <v>1</v>
      </c>
      <c r="N215" s="19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189</v>
      </c>
      <c r="AT215" s="173" t="s">
        <v>406</v>
      </c>
      <c r="AU215" s="173" t="s">
        <v>150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607</v>
      </c>
    </row>
    <row r="216" spans="1:65" s="2" customFormat="1" ht="24.2" customHeight="1">
      <c r="A216" s="29"/>
      <c r="B216" s="127"/>
      <c r="C216" s="181" t="s">
        <v>594</v>
      </c>
      <c r="D216" s="181" t="s">
        <v>406</v>
      </c>
      <c r="E216" s="182" t="s">
        <v>2561</v>
      </c>
      <c r="F216" s="183" t="s">
        <v>2562</v>
      </c>
      <c r="G216" s="184" t="s">
        <v>244</v>
      </c>
      <c r="H216" s="185">
        <v>1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189</v>
      </c>
      <c r="AT216" s="173" t="s">
        <v>406</v>
      </c>
      <c r="AU216" s="173" t="s">
        <v>150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611</v>
      </c>
    </row>
    <row r="217" spans="1:65" s="2" customFormat="1" ht="21.75" customHeight="1">
      <c r="A217" s="29"/>
      <c r="B217" s="127"/>
      <c r="C217" s="181" t="s">
        <v>300</v>
      </c>
      <c r="D217" s="181" t="s">
        <v>406</v>
      </c>
      <c r="E217" s="182" t="s">
        <v>2563</v>
      </c>
      <c r="F217" s="183" t="s">
        <v>2564</v>
      </c>
      <c r="G217" s="184" t="s">
        <v>244</v>
      </c>
      <c r="H217" s="185">
        <v>1</v>
      </c>
      <c r="I217" s="186"/>
      <c r="J217" s="185">
        <f t="shared" si="2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189</v>
      </c>
      <c r="AT217" s="173" t="s">
        <v>406</v>
      </c>
      <c r="AU217" s="173" t="s">
        <v>150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614</v>
      </c>
    </row>
    <row r="218" spans="1:65" s="2" customFormat="1" ht="24.2" customHeight="1">
      <c r="A218" s="29"/>
      <c r="B218" s="127"/>
      <c r="C218" s="181" t="s">
        <v>601</v>
      </c>
      <c r="D218" s="181" t="s">
        <v>406</v>
      </c>
      <c r="E218" s="182" t="s">
        <v>2565</v>
      </c>
      <c r="F218" s="183" t="s">
        <v>2566</v>
      </c>
      <c r="G218" s="184" t="s">
        <v>244</v>
      </c>
      <c r="H218" s="185">
        <v>1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189</v>
      </c>
      <c r="AT218" s="173" t="s">
        <v>406</v>
      </c>
      <c r="AU218" s="173" t="s">
        <v>150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618</v>
      </c>
    </row>
    <row r="219" spans="1:65" s="12" customFormat="1" ht="22.9" customHeight="1">
      <c r="B219" s="149"/>
      <c r="D219" s="150" t="s">
        <v>71</v>
      </c>
      <c r="E219" s="160" t="s">
        <v>2567</v>
      </c>
      <c r="F219" s="160" t="s">
        <v>2568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303</v>
      </c>
      <c r="D220" s="162" t="s">
        <v>175</v>
      </c>
      <c r="E220" s="163" t="s">
        <v>2569</v>
      </c>
      <c r="F220" s="164" t="s">
        <v>2570</v>
      </c>
      <c r="G220" s="165" t="s">
        <v>244</v>
      </c>
      <c r="H220" s="166">
        <v>1</v>
      </c>
      <c r="I220" s="167"/>
      <c r="J220" s="166">
        <f t="shared" ref="J220:J257" si="35"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ref="P220:P257" si="36">O220*H220</f>
        <v>0</v>
      </c>
      <c r="Q220" s="171">
        <v>0</v>
      </c>
      <c r="R220" s="171">
        <f t="shared" ref="R220:R257" si="37">Q220*H220</f>
        <v>0</v>
      </c>
      <c r="S220" s="171">
        <v>0</v>
      </c>
      <c r="T220" s="172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ref="BE220:BE257" si="39">IF(N220="základná",J220,0)</f>
        <v>0</v>
      </c>
      <c r="BF220" s="174">
        <f t="shared" ref="BF220:BF257" si="40">IF(N220="znížená",J220,0)</f>
        <v>0</v>
      </c>
      <c r="BG220" s="174">
        <f t="shared" ref="BG220:BG257" si="41">IF(N220="zákl. prenesená",J220,0)</f>
        <v>0</v>
      </c>
      <c r="BH220" s="174">
        <f t="shared" ref="BH220:BH257" si="42">IF(N220="zníž. prenesená",J220,0)</f>
        <v>0</v>
      </c>
      <c r="BI220" s="174">
        <f t="shared" ref="BI220:BI257" si="43">IF(N220="nulová",J220,0)</f>
        <v>0</v>
      </c>
      <c r="BJ220" s="14" t="s">
        <v>150</v>
      </c>
      <c r="BK220" s="175">
        <f t="shared" ref="BK220:BK257" si="44">ROUND(I220*H220,3)</f>
        <v>0</v>
      </c>
      <c r="BL220" s="14" t="s">
        <v>179</v>
      </c>
      <c r="BM220" s="173" t="s">
        <v>621</v>
      </c>
    </row>
    <row r="221" spans="1:65" s="2" customFormat="1" ht="33" customHeight="1">
      <c r="A221" s="29"/>
      <c r="B221" s="127"/>
      <c r="C221" s="181" t="s">
        <v>608</v>
      </c>
      <c r="D221" s="181" t="s">
        <v>406</v>
      </c>
      <c r="E221" s="182" t="s">
        <v>2571</v>
      </c>
      <c r="F221" s="183" t="s">
        <v>2572</v>
      </c>
      <c r="G221" s="184" t="s">
        <v>244</v>
      </c>
      <c r="H221" s="185">
        <v>1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38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189</v>
      </c>
      <c r="AT221" s="173" t="s">
        <v>406</v>
      </c>
      <c r="AU221" s="173" t="s">
        <v>150</v>
      </c>
      <c r="AY221" s="14" t="s">
        <v>172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3" t="s">
        <v>625</v>
      </c>
    </row>
    <row r="222" spans="1:65" s="2" customFormat="1" ht="24.2" customHeight="1">
      <c r="A222" s="29"/>
      <c r="B222" s="127"/>
      <c r="C222" s="162" t="s">
        <v>307</v>
      </c>
      <c r="D222" s="162" t="s">
        <v>175</v>
      </c>
      <c r="E222" s="163" t="s">
        <v>2449</v>
      </c>
      <c r="F222" s="164" t="s">
        <v>2450</v>
      </c>
      <c r="G222" s="165" t="s">
        <v>244</v>
      </c>
      <c r="H222" s="166">
        <v>5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36"/>
        <v>0</v>
      </c>
      <c r="Q222" s="171">
        <v>0</v>
      </c>
      <c r="R222" s="171">
        <f t="shared" si="37"/>
        <v>0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3" t="s">
        <v>628</v>
      </c>
    </row>
    <row r="223" spans="1:65" s="2" customFormat="1" ht="24.2" customHeight="1">
      <c r="A223" s="29"/>
      <c r="B223" s="127"/>
      <c r="C223" s="181" t="s">
        <v>615</v>
      </c>
      <c r="D223" s="181" t="s">
        <v>406</v>
      </c>
      <c r="E223" s="182" t="s">
        <v>2451</v>
      </c>
      <c r="F223" s="183" t="s">
        <v>2452</v>
      </c>
      <c r="G223" s="184" t="s">
        <v>244</v>
      </c>
      <c r="H223" s="185">
        <v>5</v>
      </c>
      <c r="I223" s="186"/>
      <c r="J223" s="185">
        <f t="shared" si="3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189</v>
      </c>
      <c r="AT223" s="173" t="s">
        <v>406</v>
      </c>
      <c r="AU223" s="173" t="s">
        <v>150</v>
      </c>
      <c r="AY223" s="14" t="s">
        <v>172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3" t="s">
        <v>632</v>
      </c>
    </row>
    <row r="224" spans="1:65" s="2" customFormat="1" ht="21.75" customHeight="1">
      <c r="A224" s="29"/>
      <c r="B224" s="127"/>
      <c r="C224" s="181" t="s">
        <v>310</v>
      </c>
      <c r="D224" s="181" t="s">
        <v>406</v>
      </c>
      <c r="E224" s="182" t="s">
        <v>2453</v>
      </c>
      <c r="F224" s="183" t="s">
        <v>2454</v>
      </c>
      <c r="G224" s="184" t="s">
        <v>244</v>
      </c>
      <c r="H224" s="185">
        <v>12</v>
      </c>
      <c r="I224" s="186"/>
      <c r="J224" s="185">
        <f t="shared" si="3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189</v>
      </c>
      <c r="AT224" s="173" t="s">
        <v>406</v>
      </c>
      <c r="AU224" s="173" t="s">
        <v>150</v>
      </c>
      <c r="AY224" s="14" t="s">
        <v>172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3" t="s">
        <v>642</v>
      </c>
    </row>
    <row r="225" spans="1:65" s="2" customFormat="1" ht="21.75" customHeight="1">
      <c r="A225" s="29"/>
      <c r="B225" s="127"/>
      <c r="C225" s="162" t="s">
        <v>622</v>
      </c>
      <c r="D225" s="162" t="s">
        <v>175</v>
      </c>
      <c r="E225" s="163" t="s">
        <v>2483</v>
      </c>
      <c r="F225" s="164" t="s">
        <v>2484</v>
      </c>
      <c r="G225" s="165" t="s">
        <v>244</v>
      </c>
      <c r="H225" s="166">
        <v>38</v>
      </c>
      <c r="I225" s="167"/>
      <c r="J225" s="166">
        <f t="shared" si="3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36"/>
        <v>0</v>
      </c>
      <c r="Q225" s="171">
        <v>0</v>
      </c>
      <c r="R225" s="171">
        <f t="shared" si="37"/>
        <v>0</v>
      </c>
      <c r="S225" s="171">
        <v>0</v>
      </c>
      <c r="T225" s="172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39"/>
        <v>0</v>
      </c>
      <c r="BF225" s="174">
        <f t="shared" si="40"/>
        <v>0</v>
      </c>
      <c r="BG225" s="174">
        <f t="shared" si="41"/>
        <v>0</v>
      </c>
      <c r="BH225" s="174">
        <f t="shared" si="42"/>
        <v>0</v>
      </c>
      <c r="BI225" s="174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3" t="s">
        <v>646</v>
      </c>
    </row>
    <row r="226" spans="1:65" s="2" customFormat="1" ht="33" customHeight="1">
      <c r="A226" s="29"/>
      <c r="B226" s="127"/>
      <c r="C226" s="181" t="s">
        <v>316</v>
      </c>
      <c r="D226" s="181" t="s">
        <v>406</v>
      </c>
      <c r="E226" s="182" t="s">
        <v>2485</v>
      </c>
      <c r="F226" s="183" t="s">
        <v>2486</v>
      </c>
      <c r="G226" s="184" t="s">
        <v>244</v>
      </c>
      <c r="H226" s="185">
        <v>24</v>
      </c>
      <c r="I226" s="186"/>
      <c r="J226" s="185">
        <f t="shared" si="3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36"/>
        <v>0</v>
      </c>
      <c r="Q226" s="171">
        <v>0</v>
      </c>
      <c r="R226" s="171">
        <f t="shared" si="37"/>
        <v>0</v>
      </c>
      <c r="S226" s="171">
        <v>0</v>
      </c>
      <c r="T226" s="172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189</v>
      </c>
      <c r="AT226" s="173" t="s">
        <v>406</v>
      </c>
      <c r="AU226" s="173" t="s">
        <v>150</v>
      </c>
      <c r="AY226" s="14" t="s">
        <v>172</v>
      </c>
      <c r="BE226" s="174">
        <f t="shared" si="39"/>
        <v>0</v>
      </c>
      <c r="BF226" s="174">
        <f t="shared" si="40"/>
        <v>0</v>
      </c>
      <c r="BG226" s="174">
        <f t="shared" si="41"/>
        <v>0</v>
      </c>
      <c r="BH226" s="174">
        <f t="shared" si="42"/>
        <v>0</v>
      </c>
      <c r="BI226" s="174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3" t="s">
        <v>654</v>
      </c>
    </row>
    <row r="227" spans="1:65" s="2" customFormat="1" ht="33" customHeight="1">
      <c r="A227" s="29"/>
      <c r="B227" s="127"/>
      <c r="C227" s="181" t="s">
        <v>629</v>
      </c>
      <c r="D227" s="181" t="s">
        <v>406</v>
      </c>
      <c r="E227" s="182" t="s">
        <v>2489</v>
      </c>
      <c r="F227" s="183" t="s">
        <v>2490</v>
      </c>
      <c r="G227" s="184" t="s">
        <v>244</v>
      </c>
      <c r="H227" s="185">
        <v>8</v>
      </c>
      <c r="I227" s="186"/>
      <c r="J227" s="185">
        <f t="shared" si="35"/>
        <v>0</v>
      </c>
      <c r="K227" s="187"/>
      <c r="L227" s="188"/>
      <c r="M227" s="189" t="s">
        <v>1</v>
      </c>
      <c r="N227" s="190" t="s">
        <v>38</v>
      </c>
      <c r="O227" s="58"/>
      <c r="P227" s="171">
        <f t="shared" si="36"/>
        <v>0</v>
      </c>
      <c r="Q227" s="171">
        <v>0</v>
      </c>
      <c r="R227" s="171">
        <f t="shared" si="37"/>
        <v>0</v>
      </c>
      <c r="S227" s="171">
        <v>0</v>
      </c>
      <c r="T227" s="172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189</v>
      </c>
      <c r="AT227" s="173" t="s">
        <v>406</v>
      </c>
      <c r="AU227" s="173" t="s">
        <v>150</v>
      </c>
      <c r="AY227" s="14" t="s">
        <v>172</v>
      </c>
      <c r="BE227" s="174">
        <f t="shared" si="39"/>
        <v>0</v>
      </c>
      <c r="BF227" s="174">
        <f t="shared" si="40"/>
        <v>0</v>
      </c>
      <c r="BG227" s="174">
        <f t="shared" si="41"/>
        <v>0</v>
      </c>
      <c r="BH227" s="174">
        <f t="shared" si="42"/>
        <v>0</v>
      </c>
      <c r="BI227" s="174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3" t="s">
        <v>657</v>
      </c>
    </row>
    <row r="228" spans="1:65" s="2" customFormat="1" ht="33" customHeight="1">
      <c r="A228" s="29"/>
      <c r="B228" s="127"/>
      <c r="C228" s="181" t="s">
        <v>321</v>
      </c>
      <c r="D228" s="181" t="s">
        <v>406</v>
      </c>
      <c r="E228" s="182" t="s">
        <v>2487</v>
      </c>
      <c r="F228" s="183" t="s">
        <v>2488</v>
      </c>
      <c r="G228" s="184" t="s">
        <v>244</v>
      </c>
      <c r="H228" s="185">
        <v>6</v>
      </c>
      <c r="I228" s="186"/>
      <c r="J228" s="185">
        <f t="shared" si="3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36"/>
        <v>0</v>
      </c>
      <c r="Q228" s="171">
        <v>0</v>
      </c>
      <c r="R228" s="171">
        <f t="shared" si="37"/>
        <v>0</v>
      </c>
      <c r="S228" s="171">
        <v>0</v>
      </c>
      <c r="T228" s="172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189</v>
      </c>
      <c r="AT228" s="173" t="s">
        <v>406</v>
      </c>
      <c r="AU228" s="173" t="s">
        <v>150</v>
      </c>
      <c r="AY228" s="14" t="s">
        <v>172</v>
      </c>
      <c r="BE228" s="174">
        <f t="shared" si="39"/>
        <v>0</v>
      </c>
      <c r="BF228" s="174">
        <f t="shared" si="40"/>
        <v>0</v>
      </c>
      <c r="BG228" s="174">
        <f t="shared" si="41"/>
        <v>0</v>
      </c>
      <c r="BH228" s="174">
        <f t="shared" si="42"/>
        <v>0</v>
      </c>
      <c r="BI228" s="174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3" t="s">
        <v>661</v>
      </c>
    </row>
    <row r="229" spans="1:65" s="2" customFormat="1" ht="24.2" customHeight="1">
      <c r="A229" s="29"/>
      <c r="B229" s="127"/>
      <c r="C229" s="162" t="s">
        <v>636</v>
      </c>
      <c r="D229" s="162" t="s">
        <v>175</v>
      </c>
      <c r="E229" s="163" t="s">
        <v>2519</v>
      </c>
      <c r="F229" s="164" t="s">
        <v>2520</v>
      </c>
      <c r="G229" s="165" t="s">
        <v>244</v>
      </c>
      <c r="H229" s="166">
        <v>2</v>
      </c>
      <c r="I229" s="167"/>
      <c r="J229" s="166">
        <f t="shared" si="3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36"/>
        <v>0</v>
      </c>
      <c r="Q229" s="171">
        <v>0</v>
      </c>
      <c r="R229" s="171">
        <f t="shared" si="37"/>
        <v>0</v>
      </c>
      <c r="S229" s="171">
        <v>0</v>
      </c>
      <c r="T229" s="172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39"/>
        <v>0</v>
      </c>
      <c r="BF229" s="174">
        <f t="shared" si="40"/>
        <v>0</v>
      </c>
      <c r="BG229" s="174">
        <f t="shared" si="41"/>
        <v>0</v>
      </c>
      <c r="BH229" s="174">
        <f t="shared" si="42"/>
        <v>0</v>
      </c>
      <c r="BI229" s="174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3" t="s">
        <v>664</v>
      </c>
    </row>
    <row r="230" spans="1:65" s="2" customFormat="1" ht="24.2" customHeight="1">
      <c r="A230" s="29"/>
      <c r="B230" s="127"/>
      <c r="C230" s="181" t="s">
        <v>325</v>
      </c>
      <c r="D230" s="181" t="s">
        <v>406</v>
      </c>
      <c r="E230" s="182" t="s">
        <v>2521</v>
      </c>
      <c r="F230" s="183" t="s">
        <v>2522</v>
      </c>
      <c r="G230" s="184" t="s">
        <v>244</v>
      </c>
      <c r="H230" s="185">
        <v>2</v>
      </c>
      <c r="I230" s="186"/>
      <c r="J230" s="185">
        <f t="shared" si="3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36"/>
        <v>0</v>
      </c>
      <c r="Q230" s="171">
        <v>0</v>
      </c>
      <c r="R230" s="171">
        <f t="shared" si="37"/>
        <v>0</v>
      </c>
      <c r="S230" s="171">
        <v>0</v>
      </c>
      <c r="T230" s="172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189</v>
      </c>
      <c r="AT230" s="173" t="s">
        <v>406</v>
      </c>
      <c r="AU230" s="173" t="s">
        <v>150</v>
      </c>
      <c r="AY230" s="14" t="s">
        <v>172</v>
      </c>
      <c r="BE230" s="174">
        <f t="shared" si="39"/>
        <v>0</v>
      </c>
      <c r="BF230" s="174">
        <f t="shared" si="40"/>
        <v>0</v>
      </c>
      <c r="BG230" s="174">
        <f t="shared" si="41"/>
        <v>0</v>
      </c>
      <c r="BH230" s="174">
        <f t="shared" si="42"/>
        <v>0</v>
      </c>
      <c r="BI230" s="174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3" t="s">
        <v>668</v>
      </c>
    </row>
    <row r="231" spans="1:65" s="2" customFormat="1" ht="21.75" customHeight="1">
      <c r="A231" s="29"/>
      <c r="B231" s="127"/>
      <c r="C231" s="181" t="s">
        <v>643</v>
      </c>
      <c r="D231" s="181" t="s">
        <v>406</v>
      </c>
      <c r="E231" s="182" t="s">
        <v>2523</v>
      </c>
      <c r="F231" s="183" t="s">
        <v>2524</v>
      </c>
      <c r="G231" s="184" t="s">
        <v>244</v>
      </c>
      <c r="H231" s="185">
        <v>2</v>
      </c>
      <c r="I231" s="186"/>
      <c r="J231" s="185">
        <f t="shared" si="3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189</v>
      </c>
      <c r="AT231" s="173" t="s">
        <v>406</v>
      </c>
      <c r="AU231" s="173" t="s">
        <v>150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672</v>
      </c>
    </row>
    <row r="232" spans="1:65" s="2" customFormat="1" ht="16.5" customHeight="1">
      <c r="A232" s="29"/>
      <c r="B232" s="127"/>
      <c r="C232" s="162" t="s">
        <v>328</v>
      </c>
      <c r="D232" s="162" t="s">
        <v>175</v>
      </c>
      <c r="E232" s="163" t="s">
        <v>2573</v>
      </c>
      <c r="F232" s="164" t="s">
        <v>2574</v>
      </c>
      <c r="G232" s="165" t="s">
        <v>244</v>
      </c>
      <c r="H232" s="166">
        <v>2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674</v>
      </c>
    </row>
    <row r="233" spans="1:65" s="2" customFormat="1" ht="37.9" customHeight="1">
      <c r="A233" s="29"/>
      <c r="B233" s="127"/>
      <c r="C233" s="181" t="s">
        <v>651</v>
      </c>
      <c r="D233" s="181" t="s">
        <v>406</v>
      </c>
      <c r="E233" s="182" t="s">
        <v>2575</v>
      </c>
      <c r="F233" s="183" t="s">
        <v>2576</v>
      </c>
      <c r="G233" s="184" t="s">
        <v>244</v>
      </c>
      <c r="H233" s="185">
        <v>2</v>
      </c>
      <c r="I233" s="186"/>
      <c r="J233" s="185">
        <f t="shared" si="35"/>
        <v>0</v>
      </c>
      <c r="K233" s="187"/>
      <c r="L233" s="188"/>
      <c r="M233" s="189" t="s">
        <v>1</v>
      </c>
      <c r="N233" s="19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189</v>
      </c>
      <c r="AT233" s="173" t="s">
        <v>406</v>
      </c>
      <c r="AU233" s="173" t="s">
        <v>150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677</v>
      </c>
    </row>
    <row r="234" spans="1:65" s="2" customFormat="1" ht="16.5" customHeight="1">
      <c r="A234" s="29"/>
      <c r="B234" s="127"/>
      <c r="C234" s="162" t="s">
        <v>334</v>
      </c>
      <c r="D234" s="162" t="s">
        <v>175</v>
      </c>
      <c r="E234" s="163" t="s">
        <v>2577</v>
      </c>
      <c r="F234" s="164" t="s">
        <v>2578</v>
      </c>
      <c r="G234" s="165" t="s">
        <v>244</v>
      </c>
      <c r="H234" s="166">
        <v>2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681</v>
      </c>
    </row>
    <row r="235" spans="1:65" s="2" customFormat="1" ht="21.75" customHeight="1">
      <c r="A235" s="29"/>
      <c r="B235" s="127"/>
      <c r="C235" s="181" t="s">
        <v>658</v>
      </c>
      <c r="D235" s="181" t="s">
        <v>406</v>
      </c>
      <c r="E235" s="182" t="s">
        <v>2579</v>
      </c>
      <c r="F235" s="183" t="s">
        <v>2580</v>
      </c>
      <c r="G235" s="184" t="s">
        <v>244</v>
      </c>
      <c r="H235" s="185">
        <v>2</v>
      </c>
      <c r="I235" s="186"/>
      <c r="J235" s="185">
        <f t="shared" si="3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189</v>
      </c>
      <c r="AT235" s="173" t="s">
        <v>406</v>
      </c>
      <c r="AU235" s="173" t="s">
        <v>150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686</v>
      </c>
    </row>
    <row r="236" spans="1:65" s="2" customFormat="1" ht="16.5" customHeight="1">
      <c r="A236" s="29"/>
      <c r="B236" s="127"/>
      <c r="C236" s="162" t="s">
        <v>339</v>
      </c>
      <c r="D236" s="162" t="s">
        <v>175</v>
      </c>
      <c r="E236" s="163" t="s">
        <v>2461</v>
      </c>
      <c r="F236" s="164" t="s">
        <v>2462</v>
      </c>
      <c r="G236" s="165" t="s">
        <v>244</v>
      </c>
      <c r="H236" s="166">
        <v>1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693</v>
      </c>
    </row>
    <row r="237" spans="1:65" s="2" customFormat="1" ht="16.5" customHeight="1">
      <c r="A237" s="29"/>
      <c r="B237" s="127"/>
      <c r="C237" s="181" t="s">
        <v>665</v>
      </c>
      <c r="D237" s="181" t="s">
        <v>406</v>
      </c>
      <c r="E237" s="182" t="s">
        <v>2463</v>
      </c>
      <c r="F237" s="183" t="s">
        <v>2464</v>
      </c>
      <c r="G237" s="184" t="s">
        <v>244</v>
      </c>
      <c r="H237" s="185">
        <v>1</v>
      </c>
      <c r="I237" s="186"/>
      <c r="J237" s="185">
        <f t="shared" si="35"/>
        <v>0</v>
      </c>
      <c r="K237" s="187"/>
      <c r="L237" s="188"/>
      <c r="M237" s="189" t="s">
        <v>1</v>
      </c>
      <c r="N237" s="19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189</v>
      </c>
      <c r="AT237" s="173" t="s">
        <v>406</v>
      </c>
      <c r="AU237" s="173" t="s">
        <v>150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696</v>
      </c>
    </row>
    <row r="238" spans="1:65" s="2" customFormat="1" ht="16.5" customHeight="1">
      <c r="A238" s="29"/>
      <c r="B238" s="127"/>
      <c r="C238" s="162" t="s">
        <v>343</v>
      </c>
      <c r="D238" s="162" t="s">
        <v>175</v>
      </c>
      <c r="E238" s="163" t="s">
        <v>2467</v>
      </c>
      <c r="F238" s="164" t="s">
        <v>2468</v>
      </c>
      <c r="G238" s="165" t="s">
        <v>244</v>
      </c>
      <c r="H238" s="166">
        <v>1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700</v>
      </c>
    </row>
    <row r="239" spans="1:65" s="2" customFormat="1" ht="21.75" customHeight="1">
      <c r="A239" s="29"/>
      <c r="B239" s="127"/>
      <c r="C239" s="181" t="s">
        <v>673</v>
      </c>
      <c r="D239" s="181" t="s">
        <v>406</v>
      </c>
      <c r="E239" s="182" t="s">
        <v>2477</v>
      </c>
      <c r="F239" s="183" t="s">
        <v>2478</v>
      </c>
      <c r="G239" s="184" t="s">
        <v>244</v>
      </c>
      <c r="H239" s="185">
        <v>1</v>
      </c>
      <c r="I239" s="186"/>
      <c r="J239" s="185">
        <f t="shared" si="3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189</v>
      </c>
      <c r="AT239" s="173" t="s">
        <v>406</v>
      </c>
      <c r="AU239" s="173" t="s">
        <v>150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703</v>
      </c>
    </row>
    <row r="240" spans="1:65" s="2" customFormat="1" ht="16.5" customHeight="1">
      <c r="A240" s="29"/>
      <c r="B240" s="127"/>
      <c r="C240" s="162" t="s">
        <v>348</v>
      </c>
      <c r="D240" s="162" t="s">
        <v>175</v>
      </c>
      <c r="E240" s="163" t="s">
        <v>2581</v>
      </c>
      <c r="F240" s="164" t="s">
        <v>2582</v>
      </c>
      <c r="G240" s="165" t="s">
        <v>244</v>
      </c>
      <c r="H240" s="166">
        <v>1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706</v>
      </c>
    </row>
    <row r="241" spans="1:65" s="2" customFormat="1" ht="24.2" customHeight="1">
      <c r="A241" s="29"/>
      <c r="B241" s="127"/>
      <c r="C241" s="181" t="s">
        <v>678</v>
      </c>
      <c r="D241" s="181" t="s">
        <v>406</v>
      </c>
      <c r="E241" s="182" t="s">
        <v>2583</v>
      </c>
      <c r="F241" s="183" t="s">
        <v>2584</v>
      </c>
      <c r="G241" s="184" t="s">
        <v>244</v>
      </c>
      <c r="H241" s="185">
        <v>1</v>
      </c>
      <c r="I241" s="186"/>
      <c r="J241" s="185">
        <f t="shared" si="3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406</v>
      </c>
      <c r="AU241" s="173" t="s">
        <v>150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709</v>
      </c>
    </row>
    <row r="242" spans="1:65" s="2" customFormat="1" ht="16.5" customHeight="1">
      <c r="A242" s="29"/>
      <c r="B242" s="127"/>
      <c r="C242" s="162" t="s">
        <v>352</v>
      </c>
      <c r="D242" s="162" t="s">
        <v>175</v>
      </c>
      <c r="E242" s="163" t="s">
        <v>2585</v>
      </c>
      <c r="F242" s="164" t="s">
        <v>2586</v>
      </c>
      <c r="G242" s="165" t="s">
        <v>244</v>
      </c>
      <c r="H242" s="166">
        <v>1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150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713</v>
      </c>
    </row>
    <row r="243" spans="1:65" s="2" customFormat="1" ht="24.2" customHeight="1">
      <c r="A243" s="29"/>
      <c r="B243" s="127"/>
      <c r="C243" s="181" t="s">
        <v>690</v>
      </c>
      <c r="D243" s="181" t="s">
        <v>406</v>
      </c>
      <c r="E243" s="182" t="s">
        <v>2565</v>
      </c>
      <c r="F243" s="183" t="s">
        <v>2566</v>
      </c>
      <c r="G243" s="184" t="s">
        <v>244</v>
      </c>
      <c r="H243" s="185">
        <v>1</v>
      </c>
      <c r="I243" s="186"/>
      <c r="J243" s="185">
        <f t="shared" si="3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189</v>
      </c>
      <c r="AT243" s="173" t="s">
        <v>406</v>
      </c>
      <c r="AU243" s="173" t="s">
        <v>150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716</v>
      </c>
    </row>
    <row r="244" spans="1:65" s="2" customFormat="1" ht="16.5" customHeight="1">
      <c r="A244" s="29"/>
      <c r="B244" s="127"/>
      <c r="C244" s="162" t="s">
        <v>357</v>
      </c>
      <c r="D244" s="162" t="s">
        <v>175</v>
      </c>
      <c r="E244" s="163" t="s">
        <v>2527</v>
      </c>
      <c r="F244" s="164" t="s">
        <v>2528</v>
      </c>
      <c r="G244" s="165" t="s">
        <v>244</v>
      </c>
      <c r="H244" s="166">
        <v>1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150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720</v>
      </c>
    </row>
    <row r="245" spans="1:65" s="2" customFormat="1" ht="37.9" customHeight="1">
      <c r="A245" s="29"/>
      <c r="B245" s="127"/>
      <c r="C245" s="181" t="s">
        <v>697</v>
      </c>
      <c r="D245" s="181" t="s">
        <v>406</v>
      </c>
      <c r="E245" s="182" t="s">
        <v>2529</v>
      </c>
      <c r="F245" s="183" t="s">
        <v>2530</v>
      </c>
      <c r="G245" s="184" t="s">
        <v>244</v>
      </c>
      <c r="H245" s="185">
        <v>1</v>
      </c>
      <c r="I245" s="186"/>
      <c r="J245" s="185">
        <f t="shared" si="3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406</v>
      </c>
      <c r="AU245" s="173" t="s">
        <v>150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721</v>
      </c>
    </row>
    <row r="246" spans="1:65" s="2" customFormat="1" ht="33" customHeight="1">
      <c r="A246" s="29"/>
      <c r="B246" s="127"/>
      <c r="C246" s="162" t="s">
        <v>361</v>
      </c>
      <c r="D246" s="162" t="s">
        <v>175</v>
      </c>
      <c r="E246" s="163" t="s">
        <v>2531</v>
      </c>
      <c r="F246" s="164" t="s">
        <v>2532</v>
      </c>
      <c r="G246" s="165" t="s">
        <v>244</v>
      </c>
      <c r="H246" s="166">
        <v>100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726</v>
      </c>
    </row>
    <row r="247" spans="1:65" s="2" customFormat="1" ht="24.2" customHeight="1">
      <c r="A247" s="29"/>
      <c r="B247" s="127"/>
      <c r="C247" s="181" t="s">
        <v>682</v>
      </c>
      <c r="D247" s="181" t="s">
        <v>406</v>
      </c>
      <c r="E247" s="182" t="s">
        <v>2533</v>
      </c>
      <c r="F247" s="183" t="s">
        <v>2534</v>
      </c>
      <c r="G247" s="184" t="s">
        <v>244</v>
      </c>
      <c r="H247" s="185">
        <v>100</v>
      </c>
      <c r="I247" s="186"/>
      <c r="J247" s="185">
        <f t="shared" si="35"/>
        <v>0</v>
      </c>
      <c r="K247" s="187"/>
      <c r="L247" s="188"/>
      <c r="M247" s="189" t="s">
        <v>1</v>
      </c>
      <c r="N247" s="19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189</v>
      </c>
      <c r="AT247" s="173" t="s">
        <v>406</v>
      </c>
      <c r="AU247" s="173" t="s">
        <v>150</v>
      </c>
      <c r="AY247" s="14" t="s">
        <v>172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3" t="s">
        <v>731</v>
      </c>
    </row>
    <row r="248" spans="1:65" s="2" customFormat="1" ht="16.5" customHeight="1">
      <c r="A248" s="29"/>
      <c r="B248" s="127"/>
      <c r="C248" s="181" t="s">
        <v>364</v>
      </c>
      <c r="D248" s="181" t="s">
        <v>406</v>
      </c>
      <c r="E248" s="182" t="s">
        <v>2535</v>
      </c>
      <c r="F248" s="183" t="s">
        <v>2536</v>
      </c>
      <c r="G248" s="184" t="s">
        <v>244</v>
      </c>
      <c r="H248" s="185">
        <v>6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406</v>
      </c>
      <c r="AU248" s="173" t="s">
        <v>150</v>
      </c>
      <c r="AY248" s="14" t="s">
        <v>172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3" t="s">
        <v>735</v>
      </c>
    </row>
    <row r="249" spans="1:65" s="2" customFormat="1" ht="16.5" customHeight="1">
      <c r="A249" s="29"/>
      <c r="B249" s="127"/>
      <c r="C249" s="181" t="s">
        <v>710</v>
      </c>
      <c r="D249" s="181" t="s">
        <v>406</v>
      </c>
      <c r="E249" s="182" t="s">
        <v>2537</v>
      </c>
      <c r="F249" s="183" t="s">
        <v>2538</v>
      </c>
      <c r="G249" s="184" t="s">
        <v>244</v>
      </c>
      <c r="H249" s="185">
        <v>6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189</v>
      </c>
      <c r="AT249" s="173" t="s">
        <v>406</v>
      </c>
      <c r="AU249" s="173" t="s">
        <v>150</v>
      </c>
      <c r="AY249" s="14" t="s">
        <v>172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3" t="s">
        <v>738</v>
      </c>
    </row>
    <row r="250" spans="1:65" s="2" customFormat="1" ht="33" customHeight="1">
      <c r="A250" s="29"/>
      <c r="B250" s="127"/>
      <c r="C250" s="162" t="s">
        <v>368</v>
      </c>
      <c r="D250" s="162" t="s">
        <v>175</v>
      </c>
      <c r="E250" s="163" t="s">
        <v>2539</v>
      </c>
      <c r="F250" s="164" t="s">
        <v>2540</v>
      </c>
      <c r="G250" s="165" t="s">
        <v>244</v>
      </c>
      <c r="H250" s="166">
        <v>8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3" t="s">
        <v>742</v>
      </c>
    </row>
    <row r="251" spans="1:65" s="2" customFormat="1" ht="16.5" customHeight="1">
      <c r="A251" s="29"/>
      <c r="B251" s="127"/>
      <c r="C251" s="181" t="s">
        <v>717</v>
      </c>
      <c r="D251" s="181" t="s">
        <v>406</v>
      </c>
      <c r="E251" s="182" t="s">
        <v>2541</v>
      </c>
      <c r="F251" s="183" t="s">
        <v>2542</v>
      </c>
      <c r="G251" s="184" t="s">
        <v>244</v>
      </c>
      <c r="H251" s="185">
        <v>8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189</v>
      </c>
      <c r="AT251" s="173" t="s">
        <v>406</v>
      </c>
      <c r="AU251" s="173" t="s">
        <v>150</v>
      </c>
      <c r="AY251" s="14" t="s">
        <v>172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3" t="s">
        <v>745</v>
      </c>
    </row>
    <row r="252" spans="1:65" s="2" customFormat="1" ht="16.5" customHeight="1">
      <c r="A252" s="29"/>
      <c r="B252" s="127"/>
      <c r="C252" s="181" t="s">
        <v>373</v>
      </c>
      <c r="D252" s="181" t="s">
        <v>406</v>
      </c>
      <c r="E252" s="182" t="s">
        <v>2535</v>
      </c>
      <c r="F252" s="183" t="s">
        <v>2536</v>
      </c>
      <c r="G252" s="184" t="s">
        <v>244</v>
      </c>
      <c r="H252" s="185">
        <v>2</v>
      </c>
      <c r="I252" s="186"/>
      <c r="J252" s="185">
        <f t="shared" si="35"/>
        <v>0</v>
      </c>
      <c r="K252" s="187"/>
      <c r="L252" s="188"/>
      <c r="M252" s="189" t="s">
        <v>1</v>
      </c>
      <c r="N252" s="19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189</v>
      </c>
      <c r="AT252" s="173" t="s">
        <v>406</v>
      </c>
      <c r="AU252" s="173" t="s">
        <v>150</v>
      </c>
      <c r="AY252" s="14" t="s">
        <v>172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3" t="s">
        <v>749</v>
      </c>
    </row>
    <row r="253" spans="1:65" s="2" customFormat="1" ht="16.5" customHeight="1">
      <c r="A253" s="29"/>
      <c r="B253" s="127"/>
      <c r="C253" s="181" t="s">
        <v>722</v>
      </c>
      <c r="D253" s="181" t="s">
        <v>406</v>
      </c>
      <c r="E253" s="182" t="s">
        <v>2537</v>
      </c>
      <c r="F253" s="183" t="s">
        <v>2538</v>
      </c>
      <c r="G253" s="184" t="s">
        <v>244</v>
      </c>
      <c r="H253" s="185">
        <v>2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189</v>
      </c>
      <c r="AT253" s="173" t="s">
        <v>406</v>
      </c>
      <c r="AU253" s="173" t="s">
        <v>150</v>
      </c>
      <c r="AY253" s="14" t="s">
        <v>172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3" t="s">
        <v>752</v>
      </c>
    </row>
    <row r="254" spans="1:65" s="2" customFormat="1" ht="33" customHeight="1">
      <c r="A254" s="29"/>
      <c r="B254" s="127"/>
      <c r="C254" s="162" t="s">
        <v>377</v>
      </c>
      <c r="D254" s="162" t="s">
        <v>175</v>
      </c>
      <c r="E254" s="163" t="s">
        <v>2543</v>
      </c>
      <c r="F254" s="164" t="s">
        <v>2544</v>
      </c>
      <c r="G254" s="165" t="s">
        <v>244</v>
      </c>
      <c r="H254" s="166">
        <v>16</v>
      </c>
      <c r="I254" s="167"/>
      <c r="J254" s="166">
        <f t="shared" si="3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3" t="s">
        <v>756</v>
      </c>
    </row>
    <row r="255" spans="1:65" s="2" customFormat="1" ht="24.2" customHeight="1">
      <c r="A255" s="29"/>
      <c r="B255" s="127"/>
      <c r="C255" s="181" t="s">
        <v>732</v>
      </c>
      <c r="D255" s="181" t="s">
        <v>406</v>
      </c>
      <c r="E255" s="182" t="s">
        <v>2545</v>
      </c>
      <c r="F255" s="183" t="s">
        <v>2546</v>
      </c>
      <c r="G255" s="184" t="s">
        <v>244</v>
      </c>
      <c r="H255" s="185">
        <v>16</v>
      </c>
      <c r="I255" s="186"/>
      <c r="J255" s="185">
        <f t="shared" si="3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189</v>
      </c>
      <c r="AT255" s="173" t="s">
        <v>406</v>
      </c>
      <c r="AU255" s="173" t="s">
        <v>150</v>
      </c>
      <c r="AY255" s="14" t="s">
        <v>172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3" t="s">
        <v>759</v>
      </c>
    </row>
    <row r="256" spans="1:65" s="2" customFormat="1" ht="16.5" customHeight="1">
      <c r="A256" s="29"/>
      <c r="B256" s="127"/>
      <c r="C256" s="181" t="s">
        <v>381</v>
      </c>
      <c r="D256" s="181" t="s">
        <v>406</v>
      </c>
      <c r="E256" s="182" t="s">
        <v>2535</v>
      </c>
      <c r="F256" s="183" t="s">
        <v>2536</v>
      </c>
      <c r="G256" s="184" t="s">
        <v>244</v>
      </c>
      <c r="H256" s="185">
        <v>2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189</v>
      </c>
      <c r="AT256" s="173" t="s">
        <v>406</v>
      </c>
      <c r="AU256" s="173" t="s">
        <v>150</v>
      </c>
      <c r="AY256" s="14" t="s">
        <v>172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3" t="s">
        <v>763</v>
      </c>
    </row>
    <row r="257" spans="1:65" s="2" customFormat="1" ht="16.5" customHeight="1">
      <c r="A257" s="29"/>
      <c r="B257" s="127"/>
      <c r="C257" s="181" t="s">
        <v>739</v>
      </c>
      <c r="D257" s="181" t="s">
        <v>406</v>
      </c>
      <c r="E257" s="182" t="s">
        <v>2537</v>
      </c>
      <c r="F257" s="183" t="s">
        <v>2538</v>
      </c>
      <c r="G257" s="184" t="s">
        <v>244</v>
      </c>
      <c r="H257" s="185">
        <v>2</v>
      </c>
      <c r="I257" s="186"/>
      <c r="J257" s="185">
        <f t="shared" si="3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189</v>
      </c>
      <c r="AT257" s="173" t="s">
        <v>406</v>
      </c>
      <c r="AU257" s="173" t="s">
        <v>150</v>
      </c>
      <c r="AY257" s="14" t="s">
        <v>172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3" t="s">
        <v>766</v>
      </c>
    </row>
    <row r="258" spans="1:65" s="12" customFormat="1" ht="22.9" customHeight="1">
      <c r="B258" s="149"/>
      <c r="D258" s="150" t="s">
        <v>71</v>
      </c>
      <c r="E258" s="160" t="s">
        <v>2587</v>
      </c>
      <c r="F258" s="160" t="s">
        <v>2588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387</v>
      </c>
      <c r="D259" s="162" t="s">
        <v>175</v>
      </c>
      <c r="E259" s="163" t="s">
        <v>2569</v>
      </c>
      <c r="F259" s="164" t="s">
        <v>2570</v>
      </c>
      <c r="G259" s="165" t="s">
        <v>244</v>
      </c>
      <c r="H259" s="166">
        <v>1</v>
      </c>
      <c r="I259" s="167"/>
      <c r="J259" s="166">
        <f t="shared" ref="J259:J270" si="45"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ref="P259:P270" si="46">O259*H259</f>
        <v>0</v>
      </c>
      <c r="Q259" s="171">
        <v>0</v>
      </c>
      <c r="R259" s="171">
        <f t="shared" ref="R259:R270" si="47">Q259*H259</f>
        <v>0</v>
      </c>
      <c r="S259" s="171">
        <v>0</v>
      </c>
      <c r="T259" s="172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150</v>
      </c>
      <c r="AY259" s="14" t="s">
        <v>172</v>
      </c>
      <c r="BE259" s="174">
        <f t="shared" ref="BE259:BE270" si="49">IF(N259="základná",J259,0)</f>
        <v>0</v>
      </c>
      <c r="BF259" s="174">
        <f t="shared" ref="BF259:BF270" si="50">IF(N259="znížená",J259,0)</f>
        <v>0</v>
      </c>
      <c r="BG259" s="174">
        <f t="shared" ref="BG259:BG270" si="51">IF(N259="zákl. prenesená",J259,0)</f>
        <v>0</v>
      </c>
      <c r="BH259" s="174">
        <f t="shared" ref="BH259:BH270" si="52">IF(N259="zníž. prenesená",J259,0)</f>
        <v>0</v>
      </c>
      <c r="BI259" s="174">
        <f t="shared" ref="BI259:BI270" si="53">IF(N259="nulová",J259,0)</f>
        <v>0</v>
      </c>
      <c r="BJ259" s="14" t="s">
        <v>150</v>
      </c>
      <c r="BK259" s="175">
        <f t="shared" ref="BK259:BK270" si="54">ROUND(I259*H259,3)</f>
        <v>0</v>
      </c>
      <c r="BL259" s="14" t="s">
        <v>179</v>
      </c>
      <c r="BM259" s="173" t="s">
        <v>772</v>
      </c>
    </row>
    <row r="260" spans="1:65" s="2" customFormat="1" ht="44.25" customHeight="1">
      <c r="A260" s="29"/>
      <c r="B260" s="127"/>
      <c r="C260" s="181" t="s">
        <v>746</v>
      </c>
      <c r="D260" s="181" t="s">
        <v>406</v>
      </c>
      <c r="E260" s="182" t="s">
        <v>2589</v>
      </c>
      <c r="F260" s="183" t="s">
        <v>2590</v>
      </c>
      <c r="G260" s="184" t="s">
        <v>244</v>
      </c>
      <c r="H260" s="185">
        <v>1</v>
      </c>
      <c r="I260" s="186"/>
      <c r="J260" s="185">
        <f t="shared" si="4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46"/>
        <v>0</v>
      </c>
      <c r="Q260" s="171">
        <v>0</v>
      </c>
      <c r="R260" s="171">
        <f t="shared" si="47"/>
        <v>0</v>
      </c>
      <c r="S260" s="171">
        <v>0</v>
      </c>
      <c r="T260" s="172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189</v>
      </c>
      <c r="AT260" s="173" t="s">
        <v>406</v>
      </c>
      <c r="AU260" s="173" t="s">
        <v>150</v>
      </c>
      <c r="AY260" s="14" t="s">
        <v>172</v>
      </c>
      <c r="BE260" s="174">
        <f t="shared" si="49"/>
        <v>0</v>
      </c>
      <c r="BF260" s="174">
        <f t="shared" si="50"/>
        <v>0</v>
      </c>
      <c r="BG260" s="174">
        <f t="shared" si="51"/>
        <v>0</v>
      </c>
      <c r="BH260" s="174">
        <f t="shared" si="52"/>
        <v>0</v>
      </c>
      <c r="BI260" s="174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3" t="s">
        <v>775</v>
      </c>
    </row>
    <row r="261" spans="1:65" s="2" customFormat="1" ht="16.5" customHeight="1">
      <c r="A261" s="29"/>
      <c r="B261" s="127"/>
      <c r="C261" s="162" t="s">
        <v>392</v>
      </c>
      <c r="D261" s="162" t="s">
        <v>175</v>
      </c>
      <c r="E261" s="163" t="s">
        <v>2591</v>
      </c>
      <c r="F261" s="164" t="s">
        <v>2592</v>
      </c>
      <c r="G261" s="165" t="s">
        <v>244</v>
      </c>
      <c r="H261" s="166">
        <v>6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150</v>
      </c>
      <c r="AY261" s="14" t="s">
        <v>172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3" t="s">
        <v>780</v>
      </c>
    </row>
    <row r="262" spans="1:65" s="2" customFormat="1" ht="21.75" customHeight="1">
      <c r="A262" s="29"/>
      <c r="B262" s="127"/>
      <c r="C262" s="181" t="s">
        <v>753</v>
      </c>
      <c r="D262" s="181" t="s">
        <v>406</v>
      </c>
      <c r="E262" s="182" t="s">
        <v>2593</v>
      </c>
      <c r="F262" s="183" t="s">
        <v>2594</v>
      </c>
      <c r="G262" s="184" t="s">
        <v>244</v>
      </c>
      <c r="H262" s="185">
        <v>6</v>
      </c>
      <c r="I262" s="186"/>
      <c r="J262" s="185">
        <f t="shared" si="4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189</v>
      </c>
      <c r="AT262" s="173" t="s">
        <v>406</v>
      </c>
      <c r="AU262" s="173" t="s">
        <v>150</v>
      </c>
      <c r="AY262" s="14" t="s">
        <v>172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3" t="s">
        <v>783</v>
      </c>
    </row>
    <row r="263" spans="1:65" s="2" customFormat="1" ht="33" customHeight="1">
      <c r="A263" s="29"/>
      <c r="B263" s="127"/>
      <c r="C263" s="162" t="s">
        <v>396</v>
      </c>
      <c r="D263" s="162" t="s">
        <v>175</v>
      </c>
      <c r="E263" s="163" t="s">
        <v>2531</v>
      </c>
      <c r="F263" s="164" t="s">
        <v>2532</v>
      </c>
      <c r="G263" s="165" t="s">
        <v>244</v>
      </c>
      <c r="H263" s="166">
        <v>4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150</v>
      </c>
      <c r="AY263" s="14" t="s">
        <v>172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3" t="s">
        <v>1165</v>
      </c>
    </row>
    <row r="264" spans="1:65" s="2" customFormat="1" ht="24.2" customHeight="1">
      <c r="A264" s="29"/>
      <c r="B264" s="127"/>
      <c r="C264" s="181" t="s">
        <v>760</v>
      </c>
      <c r="D264" s="181" t="s">
        <v>406</v>
      </c>
      <c r="E264" s="182" t="s">
        <v>2533</v>
      </c>
      <c r="F264" s="183" t="s">
        <v>2534</v>
      </c>
      <c r="G264" s="184" t="s">
        <v>244</v>
      </c>
      <c r="H264" s="185">
        <v>4</v>
      </c>
      <c r="I264" s="186"/>
      <c r="J264" s="185">
        <f t="shared" si="4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189</v>
      </c>
      <c r="AT264" s="173" t="s">
        <v>406</v>
      </c>
      <c r="AU264" s="173" t="s">
        <v>150</v>
      </c>
      <c r="AY264" s="14" t="s">
        <v>172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3" t="s">
        <v>1175</v>
      </c>
    </row>
    <row r="265" spans="1:65" s="2" customFormat="1" ht="16.5" customHeight="1">
      <c r="A265" s="29"/>
      <c r="B265" s="127"/>
      <c r="C265" s="181" t="s">
        <v>401</v>
      </c>
      <c r="D265" s="181" t="s">
        <v>406</v>
      </c>
      <c r="E265" s="182" t="s">
        <v>2535</v>
      </c>
      <c r="F265" s="183" t="s">
        <v>2536</v>
      </c>
      <c r="G265" s="184" t="s">
        <v>244</v>
      </c>
      <c r="H265" s="185">
        <v>2</v>
      </c>
      <c r="I265" s="186"/>
      <c r="J265" s="185">
        <f t="shared" si="4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189</v>
      </c>
      <c r="AT265" s="173" t="s">
        <v>406</v>
      </c>
      <c r="AU265" s="173" t="s">
        <v>150</v>
      </c>
      <c r="AY265" s="14" t="s">
        <v>172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3" t="s">
        <v>1183</v>
      </c>
    </row>
    <row r="266" spans="1:65" s="2" customFormat="1" ht="16.5" customHeight="1">
      <c r="A266" s="29"/>
      <c r="B266" s="127"/>
      <c r="C266" s="181" t="s">
        <v>769</v>
      </c>
      <c r="D266" s="181" t="s">
        <v>406</v>
      </c>
      <c r="E266" s="182" t="s">
        <v>2537</v>
      </c>
      <c r="F266" s="183" t="s">
        <v>2538</v>
      </c>
      <c r="G266" s="184" t="s">
        <v>244</v>
      </c>
      <c r="H266" s="185">
        <v>2</v>
      </c>
      <c r="I266" s="186"/>
      <c r="J266" s="185">
        <f t="shared" si="4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189</v>
      </c>
      <c r="AT266" s="173" t="s">
        <v>406</v>
      </c>
      <c r="AU266" s="173" t="s">
        <v>150</v>
      </c>
      <c r="AY266" s="14" t="s">
        <v>172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3" t="s">
        <v>1192</v>
      </c>
    </row>
    <row r="267" spans="1:65" s="2" customFormat="1" ht="33" customHeight="1">
      <c r="A267" s="29"/>
      <c r="B267" s="127"/>
      <c r="C267" s="162" t="s">
        <v>405</v>
      </c>
      <c r="D267" s="162" t="s">
        <v>175</v>
      </c>
      <c r="E267" s="163" t="s">
        <v>2543</v>
      </c>
      <c r="F267" s="164" t="s">
        <v>2544</v>
      </c>
      <c r="G267" s="165" t="s">
        <v>244</v>
      </c>
      <c r="H267" s="166">
        <v>4</v>
      </c>
      <c r="I267" s="167"/>
      <c r="J267" s="166">
        <f t="shared" si="4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46"/>
        <v>0</v>
      </c>
      <c r="Q267" s="171">
        <v>0</v>
      </c>
      <c r="R267" s="171">
        <f t="shared" si="47"/>
        <v>0</v>
      </c>
      <c r="S267" s="171">
        <v>0</v>
      </c>
      <c r="T267" s="172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150</v>
      </c>
      <c r="AY267" s="14" t="s">
        <v>172</v>
      </c>
      <c r="BE267" s="174">
        <f t="shared" si="49"/>
        <v>0</v>
      </c>
      <c r="BF267" s="174">
        <f t="shared" si="50"/>
        <v>0</v>
      </c>
      <c r="BG267" s="174">
        <f t="shared" si="51"/>
        <v>0</v>
      </c>
      <c r="BH267" s="174">
        <f t="shared" si="52"/>
        <v>0</v>
      </c>
      <c r="BI267" s="174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3" t="s">
        <v>1201</v>
      </c>
    </row>
    <row r="268" spans="1:65" s="2" customFormat="1" ht="24.2" customHeight="1">
      <c r="A268" s="29"/>
      <c r="B268" s="127"/>
      <c r="C268" s="181" t="s">
        <v>777</v>
      </c>
      <c r="D268" s="181" t="s">
        <v>406</v>
      </c>
      <c r="E268" s="182" t="s">
        <v>2545</v>
      </c>
      <c r="F268" s="183" t="s">
        <v>2546</v>
      </c>
      <c r="G268" s="184" t="s">
        <v>244</v>
      </c>
      <c r="H268" s="185">
        <v>4</v>
      </c>
      <c r="I268" s="186"/>
      <c r="J268" s="185">
        <f t="shared" si="4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46"/>
        <v>0</v>
      </c>
      <c r="Q268" s="171">
        <v>0</v>
      </c>
      <c r="R268" s="171">
        <f t="shared" si="47"/>
        <v>0</v>
      </c>
      <c r="S268" s="171">
        <v>0</v>
      </c>
      <c r="T268" s="172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189</v>
      </c>
      <c r="AT268" s="173" t="s">
        <v>406</v>
      </c>
      <c r="AU268" s="173" t="s">
        <v>150</v>
      </c>
      <c r="AY268" s="14" t="s">
        <v>172</v>
      </c>
      <c r="BE268" s="174">
        <f t="shared" si="49"/>
        <v>0</v>
      </c>
      <c r="BF268" s="174">
        <f t="shared" si="50"/>
        <v>0</v>
      </c>
      <c r="BG268" s="174">
        <f t="shared" si="51"/>
        <v>0</v>
      </c>
      <c r="BH268" s="174">
        <f t="shared" si="52"/>
        <v>0</v>
      </c>
      <c r="BI268" s="174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3" t="s">
        <v>1209</v>
      </c>
    </row>
    <row r="269" spans="1:65" s="2" customFormat="1" ht="16.5" customHeight="1">
      <c r="A269" s="29"/>
      <c r="B269" s="127"/>
      <c r="C269" s="181" t="s">
        <v>412</v>
      </c>
      <c r="D269" s="181" t="s">
        <v>406</v>
      </c>
      <c r="E269" s="182" t="s">
        <v>2535</v>
      </c>
      <c r="F269" s="183" t="s">
        <v>2536</v>
      </c>
      <c r="G269" s="184" t="s">
        <v>244</v>
      </c>
      <c r="H269" s="185">
        <v>2</v>
      </c>
      <c r="I269" s="186"/>
      <c r="J269" s="185">
        <f t="shared" si="4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46"/>
        <v>0</v>
      </c>
      <c r="Q269" s="171">
        <v>0</v>
      </c>
      <c r="R269" s="171">
        <f t="shared" si="47"/>
        <v>0</v>
      </c>
      <c r="S269" s="171">
        <v>0</v>
      </c>
      <c r="T269" s="172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189</v>
      </c>
      <c r="AT269" s="173" t="s">
        <v>406</v>
      </c>
      <c r="AU269" s="173" t="s">
        <v>150</v>
      </c>
      <c r="AY269" s="14" t="s">
        <v>172</v>
      </c>
      <c r="BE269" s="174">
        <f t="shared" si="49"/>
        <v>0</v>
      </c>
      <c r="BF269" s="174">
        <f t="shared" si="50"/>
        <v>0</v>
      </c>
      <c r="BG269" s="174">
        <f t="shared" si="51"/>
        <v>0</v>
      </c>
      <c r="BH269" s="174">
        <f t="shared" si="52"/>
        <v>0</v>
      </c>
      <c r="BI269" s="174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3" t="s">
        <v>787</v>
      </c>
    </row>
    <row r="270" spans="1:65" s="2" customFormat="1" ht="16.5" customHeight="1">
      <c r="A270" s="29"/>
      <c r="B270" s="127"/>
      <c r="C270" s="181" t="s">
        <v>784</v>
      </c>
      <c r="D270" s="181" t="s">
        <v>406</v>
      </c>
      <c r="E270" s="182" t="s">
        <v>2537</v>
      </c>
      <c r="F270" s="183" t="s">
        <v>2538</v>
      </c>
      <c r="G270" s="184" t="s">
        <v>244</v>
      </c>
      <c r="H270" s="185">
        <v>2</v>
      </c>
      <c r="I270" s="186"/>
      <c r="J270" s="185">
        <f t="shared" si="4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46"/>
        <v>0</v>
      </c>
      <c r="Q270" s="171">
        <v>0</v>
      </c>
      <c r="R270" s="171">
        <f t="shared" si="47"/>
        <v>0</v>
      </c>
      <c r="S270" s="171">
        <v>0</v>
      </c>
      <c r="T270" s="172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189</v>
      </c>
      <c r="AT270" s="173" t="s">
        <v>406</v>
      </c>
      <c r="AU270" s="173" t="s">
        <v>150</v>
      </c>
      <c r="AY270" s="14" t="s">
        <v>172</v>
      </c>
      <c r="BE270" s="174">
        <f t="shared" si="49"/>
        <v>0</v>
      </c>
      <c r="BF270" s="174">
        <f t="shared" si="50"/>
        <v>0</v>
      </c>
      <c r="BG270" s="174">
        <f t="shared" si="51"/>
        <v>0</v>
      </c>
      <c r="BH270" s="174">
        <f t="shared" si="52"/>
        <v>0</v>
      </c>
      <c r="BI270" s="174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3" t="s">
        <v>790</v>
      </c>
    </row>
    <row r="271" spans="1:65" s="12" customFormat="1" ht="22.9" customHeight="1">
      <c r="B271" s="149"/>
      <c r="D271" s="150" t="s">
        <v>71</v>
      </c>
      <c r="E271" s="160" t="s">
        <v>2595</v>
      </c>
      <c r="F271" s="160" t="s">
        <v>2596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576</v>
      </c>
      <c r="D272" s="162" t="s">
        <v>175</v>
      </c>
      <c r="E272" s="163" t="s">
        <v>2569</v>
      </c>
      <c r="F272" s="164" t="s">
        <v>2570</v>
      </c>
      <c r="G272" s="165" t="s">
        <v>244</v>
      </c>
      <c r="H272" s="166">
        <v>1</v>
      </c>
      <c r="I272" s="167"/>
      <c r="J272" s="166">
        <f t="shared" ref="J272:J283" si="5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3" si="56">O272*H272</f>
        <v>0</v>
      </c>
      <c r="Q272" s="171">
        <v>0</v>
      </c>
      <c r="R272" s="171">
        <f t="shared" ref="R272:R283" si="57">Q272*H272</f>
        <v>0</v>
      </c>
      <c r="S272" s="171">
        <v>0</v>
      </c>
      <c r="T272" s="172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179</v>
      </c>
      <c r="AT272" s="173" t="s">
        <v>175</v>
      </c>
      <c r="AU272" s="173" t="s">
        <v>150</v>
      </c>
      <c r="AY272" s="14" t="s">
        <v>172</v>
      </c>
      <c r="BE272" s="174">
        <f t="shared" ref="BE272:BE283" si="59">IF(N272="základná",J272,0)</f>
        <v>0</v>
      </c>
      <c r="BF272" s="174">
        <f t="shared" ref="BF272:BF283" si="60">IF(N272="znížená",J272,0)</f>
        <v>0</v>
      </c>
      <c r="BG272" s="174">
        <f t="shared" ref="BG272:BG283" si="61">IF(N272="zákl. prenesená",J272,0)</f>
        <v>0</v>
      </c>
      <c r="BH272" s="174">
        <f t="shared" ref="BH272:BH283" si="62">IF(N272="zníž. prenesená",J272,0)</f>
        <v>0</v>
      </c>
      <c r="BI272" s="174">
        <f t="shared" ref="BI272:BI283" si="63">IF(N272="nulová",J272,0)</f>
        <v>0</v>
      </c>
      <c r="BJ272" s="14" t="s">
        <v>150</v>
      </c>
      <c r="BK272" s="175">
        <f t="shared" ref="BK272:BK283" si="64">ROUND(I272*H272,3)</f>
        <v>0</v>
      </c>
      <c r="BL272" s="14" t="s">
        <v>179</v>
      </c>
      <c r="BM272" s="173" t="s">
        <v>794</v>
      </c>
    </row>
    <row r="273" spans="1:65" s="2" customFormat="1" ht="44.25" customHeight="1">
      <c r="A273" s="29"/>
      <c r="B273" s="127"/>
      <c r="C273" s="181" t="s">
        <v>791</v>
      </c>
      <c r="D273" s="181" t="s">
        <v>406</v>
      </c>
      <c r="E273" s="182" t="s">
        <v>2589</v>
      </c>
      <c r="F273" s="183" t="s">
        <v>2590</v>
      </c>
      <c r="G273" s="184" t="s">
        <v>244</v>
      </c>
      <c r="H273" s="185">
        <v>1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189</v>
      </c>
      <c r="AT273" s="173" t="s">
        <v>406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3" t="s">
        <v>797</v>
      </c>
    </row>
    <row r="274" spans="1:65" s="2" customFormat="1" ht="16.5" customHeight="1">
      <c r="A274" s="29"/>
      <c r="B274" s="127"/>
      <c r="C274" s="162" t="s">
        <v>586</v>
      </c>
      <c r="D274" s="162" t="s">
        <v>175</v>
      </c>
      <c r="E274" s="163" t="s">
        <v>2591</v>
      </c>
      <c r="F274" s="164" t="s">
        <v>2592</v>
      </c>
      <c r="G274" s="165" t="s">
        <v>244</v>
      </c>
      <c r="H274" s="166">
        <v>6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179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3" t="s">
        <v>802</v>
      </c>
    </row>
    <row r="275" spans="1:65" s="2" customFormat="1" ht="21.75" customHeight="1">
      <c r="A275" s="29"/>
      <c r="B275" s="127"/>
      <c r="C275" s="181" t="s">
        <v>799</v>
      </c>
      <c r="D275" s="181" t="s">
        <v>406</v>
      </c>
      <c r="E275" s="182" t="s">
        <v>2593</v>
      </c>
      <c r="F275" s="183" t="s">
        <v>2594</v>
      </c>
      <c r="G275" s="184" t="s">
        <v>244</v>
      </c>
      <c r="H275" s="185">
        <v>6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189</v>
      </c>
      <c r="AT275" s="173" t="s">
        <v>406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3" t="s">
        <v>805</v>
      </c>
    </row>
    <row r="276" spans="1:65" s="2" customFormat="1" ht="33" customHeight="1">
      <c r="A276" s="29"/>
      <c r="B276" s="127"/>
      <c r="C276" s="162" t="s">
        <v>590</v>
      </c>
      <c r="D276" s="162" t="s">
        <v>175</v>
      </c>
      <c r="E276" s="163" t="s">
        <v>2531</v>
      </c>
      <c r="F276" s="164" t="s">
        <v>2532</v>
      </c>
      <c r="G276" s="165" t="s">
        <v>244</v>
      </c>
      <c r="H276" s="166">
        <v>4</v>
      </c>
      <c r="I276" s="167"/>
      <c r="J276" s="166">
        <f t="shared" si="5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179</v>
      </c>
      <c r="AT276" s="173" t="s">
        <v>175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3" t="s">
        <v>809</v>
      </c>
    </row>
    <row r="277" spans="1:65" s="2" customFormat="1" ht="24.2" customHeight="1">
      <c r="A277" s="29"/>
      <c r="B277" s="127"/>
      <c r="C277" s="181" t="s">
        <v>806</v>
      </c>
      <c r="D277" s="181" t="s">
        <v>406</v>
      </c>
      <c r="E277" s="182" t="s">
        <v>2533</v>
      </c>
      <c r="F277" s="183" t="s">
        <v>2534</v>
      </c>
      <c r="G277" s="184" t="s">
        <v>244</v>
      </c>
      <c r="H277" s="185">
        <v>4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189</v>
      </c>
      <c r="AT277" s="173" t="s">
        <v>406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3" t="s">
        <v>816</v>
      </c>
    </row>
    <row r="278" spans="1:65" s="2" customFormat="1" ht="16.5" customHeight="1">
      <c r="A278" s="29"/>
      <c r="B278" s="127"/>
      <c r="C278" s="181" t="s">
        <v>593</v>
      </c>
      <c r="D278" s="181" t="s">
        <v>406</v>
      </c>
      <c r="E278" s="182" t="s">
        <v>2535</v>
      </c>
      <c r="F278" s="183" t="s">
        <v>2536</v>
      </c>
      <c r="G278" s="184" t="s">
        <v>244</v>
      </c>
      <c r="H278" s="185">
        <v>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189</v>
      </c>
      <c r="AT278" s="173" t="s">
        <v>406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3" t="s">
        <v>819</v>
      </c>
    </row>
    <row r="279" spans="1:65" s="2" customFormat="1" ht="16.5" customHeight="1">
      <c r="A279" s="29"/>
      <c r="B279" s="127"/>
      <c r="C279" s="181" t="s">
        <v>813</v>
      </c>
      <c r="D279" s="181" t="s">
        <v>406</v>
      </c>
      <c r="E279" s="182" t="s">
        <v>2537</v>
      </c>
      <c r="F279" s="183" t="s">
        <v>2538</v>
      </c>
      <c r="G279" s="184" t="s">
        <v>244</v>
      </c>
      <c r="H279" s="185">
        <v>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189</v>
      </c>
      <c r="AT279" s="173" t="s">
        <v>406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3" t="s">
        <v>823</v>
      </c>
    </row>
    <row r="280" spans="1:65" s="2" customFormat="1" ht="33" customHeight="1">
      <c r="A280" s="29"/>
      <c r="B280" s="127"/>
      <c r="C280" s="162" t="s">
        <v>597</v>
      </c>
      <c r="D280" s="162" t="s">
        <v>175</v>
      </c>
      <c r="E280" s="163" t="s">
        <v>2543</v>
      </c>
      <c r="F280" s="164" t="s">
        <v>2544</v>
      </c>
      <c r="G280" s="165" t="s">
        <v>244</v>
      </c>
      <c r="H280" s="166">
        <v>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179</v>
      </c>
      <c r="AT280" s="173" t="s">
        <v>175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3" t="s">
        <v>826</v>
      </c>
    </row>
    <row r="281" spans="1:65" s="2" customFormat="1" ht="24.2" customHeight="1">
      <c r="A281" s="29"/>
      <c r="B281" s="127"/>
      <c r="C281" s="181" t="s">
        <v>820</v>
      </c>
      <c r="D281" s="181" t="s">
        <v>406</v>
      </c>
      <c r="E281" s="182" t="s">
        <v>2545</v>
      </c>
      <c r="F281" s="183" t="s">
        <v>2546</v>
      </c>
      <c r="G281" s="184" t="s">
        <v>244</v>
      </c>
      <c r="H281" s="185">
        <v>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189</v>
      </c>
      <c r="AT281" s="173" t="s">
        <v>406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3" t="s">
        <v>833</v>
      </c>
    </row>
    <row r="282" spans="1:65" s="2" customFormat="1" ht="16.5" customHeight="1">
      <c r="A282" s="29"/>
      <c r="B282" s="127"/>
      <c r="C282" s="181" t="s">
        <v>600</v>
      </c>
      <c r="D282" s="181" t="s">
        <v>406</v>
      </c>
      <c r="E282" s="182" t="s">
        <v>2535</v>
      </c>
      <c r="F282" s="183" t="s">
        <v>2536</v>
      </c>
      <c r="G282" s="184" t="s">
        <v>244</v>
      </c>
      <c r="H282" s="185">
        <v>2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189</v>
      </c>
      <c r="AT282" s="173" t="s">
        <v>406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3" t="s">
        <v>837</v>
      </c>
    </row>
    <row r="283" spans="1:65" s="2" customFormat="1" ht="16.5" customHeight="1">
      <c r="A283" s="29"/>
      <c r="B283" s="127"/>
      <c r="C283" s="181" t="s">
        <v>827</v>
      </c>
      <c r="D283" s="181" t="s">
        <v>406</v>
      </c>
      <c r="E283" s="182" t="s">
        <v>2537</v>
      </c>
      <c r="F283" s="183" t="s">
        <v>2538</v>
      </c>
      <c r="G283" s="184" t="s">
        <v>244</v>
      </c>
      <c r="H283" s="185">
        <v>2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189</v>
      </c>
      <c r="AT283" s="173" t="s">
        <v>406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3" t="s">
        <v>841</v>
      </c>
    </row>
    <row r="284" spans="1:65" s="12" customFormat="1" ht="22.9" customHeight="1">
      <c r="B284" s="149"/>
      <c r="D284" s="150" t="s">
        <v>71</v>
      </c>
      <c r="E284" s="160" t="s">
        <v>2597</v>
      </c>
      <c r="F284" s="160" t="s">
        <v>2598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604</v>
      </c>
      <c r="D285" s="162" t="s">
        <v>175</v>
      </c>
      <c r="E285" s="163" t="s">
        <v>2569</v>
      </c>
      <c r="F285" s="164" t="s">
        <v>2570</v>
      </c>
      <c r="G285" s="165" t="s">
        <v>244</v>
      </c>
      <c r="H285" s="166">
        <v>1</v>
      </c>
      <c r="I285" s="167"/>
      <c r="J285" s="166">
        <f t="shared" ref="J285:J296" si="65"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ref="P285:P296" si="66">O285*H285</f>
        <v>0</v>
      </c>
      <c r="Q285" s="171">
        <v>0</v>
      </c>
      <c r="R285" s="171">
        <f t="shared" ref="R285:R296" si="67">Q285*H285</f>
        <v>0</v>
      </c>
      <c r="S285" s="171">
        <v>0</v>
      </c>
      <c r="T285" s="172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179</v>
      </c>
      <c r="AT285" s="173" t="s">
        <v>175</v>
      </c>
      <c r="AU285" s="173" t="s">
        <v>150</v>
      </c>
      <c r="AY285" s="14" t="s">
        <v>172</v>
      </c>
      <c r="BE285" s="174">
        <f t="shared" ref="BE285:BE296" si="69">IF(N285="základná",J285,0)</f>
        <v>0</v>
      </c>
      <c r="BF285" s="174">
        <f t="shared" ref="BF285:BF296" si="70">IF(N285="znížená",J285,0)</f>
        <v>0</v>
      </c>
      <c r="BG285" s="174">
        <f t="shared" ref="BG285:BG296" si="71">IF(N285="zákl. prenesená",J285,0)</f>
        <v>0</v>
      </c>
      <c r="BH285" s="174">
        <f t="shared" ref="BH285:BH296" si="72">IF(N285="zníž. prenesená",J285,0)</f>
        <v>0</v>
      </c>
      <c r="BI285" s="174">
        <f t="shared" ref="BI285:BI296" si="73">IF(N285="nulová",J285,0)</f>
        <v>0</v>
      </c>
      <c r="BJ285" s="14" t="s">
        <v>150</v>
      </c>
      <c r="BK285" s="175">
        <f t="shared" ref="BK285:BK296" si="74">ROUND(I285*H285,3)</f>
        <v>0</v>
      </c>
      <c r="BL285" s="14" t="s">
        <v>179</v>
      </c>
      <c r="BM285" s="173" t="s">
        <v>845</v>
      </c>
    </row>
    <row r="286" spans="1:65" s="2" customFormat="1" ht="44.25" customHeight="1">
      <c r="A286" s="29"/>
      <c r="B286" s="127"/>
      <c r="C286" s="181" t="s">
        <v>834</v>
      </c>
      <c r="D286" s="181" t="s">
        <v>406</v>
      </c>
      <c r="E286" s="182" t="s">
        <v>2589</v>
      </c>
      <c r="F286" s="183" t="s">
        <v>2590</v>
      </c>
      <c r="G286" s="184" t="s">
        <v>244</v>
      </c>
      <c r="H286" s="185">
        <v>1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189</v>
      </c>
      <c r="AT286" s="173" t="s">
        <v>406</v>
      </c>
      <c r="AU286" s="173" t="s">
        <v>150</v>
      </c>
      <c r="AY286" s="14" t="s">
        <v>172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3" t="s">
        <v>852</v>
      </c>
    </row>
    <row r="287" spans="1:65" s="2" customFormat="1" ht="16.5" customHeight="1">
      <c r="A287" s="29"/>
      <c r="B287" s="127"/>
      <c r="C287" s="162" t="s">
        <v>607</v>
      </c>
      <c r="D287" s="162" t="s">
        <v>175</v>
      </c>
      <c r="E287" s="163" t="s">
        <v>2591</v>
      </c>
      <c r="F287" s="164" t="s">
        <v>2592</v>
      </c>
      <c r="G287" s="165" t="s">
        <v>244</v>
      </c>
      <c r="H287" s="166">
        <v>6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179</v>
      </c>
      <c r="AT287" s="173" t="s">
        <v>175</v>
      </c>
      <c r="AU287" s="173" t="s">
        <v>150</v>
      </c>
      <c r="AY287" s="14" t="s">
        <v>172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3" t="s">
        <v>901</v>
      </c>
    </row>
    <row r="288" spans="1:65" s="2" customFormat="1" ht="21.75" customHeight="1">
      <c r="A288" s="29"/>
      <c r="B288" s="127"/>
      <c r="C288" s="181" t="s">
        <v>842</v>
      </c>
      <c r="D288" s="181" t="s">
        <v>406</v>
      </c>
      <c r="E288" s="182" t="s">
        <v>2593</v>
      </c>
      <c r="F288" s="183" t="s">
        <v>2594</v>
      </c>
      <c r="G288" s="184" t="s">
        <v>244</v>
      </c>
      <c r="H288" s="185">
        <v>6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189</v>
      </c>
      <c r="AT288" s="173" t="s">
        <v>406</v>
      </c>
      <c r="AU288" s="173" t="s">
        <v>150</v>
      </c>
      <c r="AY288" s="14" t="s">
        <v>172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3" t="s">
        <v>904</v>
      </c>
    </row>
    <row r="289" spans="1:65" s="2" customFormat="1" ht="33" customHeight="1">
      <c r="A289" s="29"/>
      <c r="B289" s="127"/>
      <c r="C289" s="162" t="s">
        <v>611</v>
      </c>
      <c r="D289" s="162" t="s">
        <v>175</v>
      </c>
      <c r="E289" s="163" t="s">
        <v>2531</v>
      </c>
      <c r="F289" s="164" t="s">
        <v>2532</v>
      </c>
      <c r="G289" s="165" t="s">
        <v>244</v>
      </c>
      <c r="H289" s="166">
        <v>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179</v>
      </c>
      <c r="AT289" s="173" t="s">
        <v>175</v>
      </c>
      <c r="AU289" s="173" t="s">
        <v>150</v>
      </c>
      <c r="AY289" s="14" t="s">
        <v>172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3" t="s">
        <v>908</v>
      </c>
    </row>
    <row r="290" spans="1:65" s="2" customFormat="1" ht="24.2" customHeight="1">
      <c r="A290" s="29"/>
      <c r="B290" s="127"/>
      <c r="C290" s="181" t="s">
        <v>849</v>
      </c>
      <c r="D290" s="181" t="s">
        <v>406</v>
      </c>
      <c r="E290" s="182" t="s">
        <v>2533</v>
      </c>
      <c r="F290" s="183" t="s">
        <v>2534</v>
      </c>
      <c r="G290" s="184" t="s">
        <v>244</v>
      </c>
      <c r="H290" s="185">
        <v>4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189</v>
      </c>
      <c r="AT290" s="173" t="s">
        <v>406</v>
      </c>
      <c r="AU290" s="173" t="s">
        <v>150</v>
      </c>
      <c r="AY290" s="14" t="s">
        <v>172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3" t="s">
        <v>912</v>
      </c>
    </row>
    <row r="291" spans="1:65" s="2" customFormat="1" ht="16.5" customHeight="1">
      <c r="A291" s="29"/>
      <c r="B291" s="127"/>
      <c r="C291" s="181" t="s">
        <v>614</v>
      </c>
      <c r="D291" s="181" t="s">
        <v>406</v>
      </c>
      <c r="E291" s="182" t="s">
        <v>2535</v>
      </c>
      <c r="F291" s="183" t="s">
        <v>2536</v>
      </c>
      <c r="G291" s="184" t="s">
        <v>244</v>
      </c>
      <c r="H291" s="185">
        <v>2</v>
      </c>
      <c r="I291" s="186"/>
      <c r="J291" s="185">
        <f t="shared" si="6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189</v>
      </c>
      <c r="AT291" s="173" t="s">
        <v>406</v>
      </c>
      <c r="AU291" s="173" t="s">
        <v>150</v>
      </c>
      <c r="AY291" s="14" t="s">
        <v>172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3" t="s">
        <v>916</v>
      </c>
    </row>
    <row r="292" spans="1:65" s="2" customFormat="1" ht="16.5" customHeight="1">
      <c r="A292" s="29"/>
      <c r="B292" s="127"/>
      <c r="C292" s="181" t="s">
        <v>856</v>
      </c>
      <c r="D292" s="181" t="s">
        <v>406</v>
      </c>
      <c r="E292" s="182" t="s">
        <v>2537</v>
      </c>
      <c r="F292" s="183" t="s">
        <v>2538</v>
      </c>
      <c r="G292" s="184" t="s">
        <v>244</v>
      </c>
      <c r="H292" s="185">
        <v>2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189</v>
      </c>
      <c r="AT292" s="173" t="s">
        <v>406</v>
      </c>
      <c r="AU292" s="173" t="s">
        <v>150</v>
      </c>
      <c r="AY292" s="14" t="s">
        <v>172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3" t="s">
        <v>919</v>
      </c>
    </row>
    <row r="293" spans="1:65" s="2" customFormat="1" ht="33" customHeight="1">
      <c r="A293" s="29"/>
      <c r="B293" s="127"/>
      <c r="C293" s="162" t="s">
        <v>618</v>
      </c>
      <c r="D293" s="162" t="s">
        <v>175</v>
      </c>
      <c r="E293" s="163" t="s">
        <v>2543</v>
      </c>
      <c r="F293" s="164" t="s">
        <v>2544</v>
      </c>
      <c r="G293" s="165" t="s">
        <v>244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179</v>
      </c>
      <c r="AT293" s="173" t="s">
        <v>175</v>
      </c>
      <c r="AU293" s="173" t="s">
        <v>150</v>
      </c>
      <c r="AY293" s="14" t="s">
        <v>172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3" t="s">
        <v>923</v>
      </c>
    </row>
    <row r="294" spans="1:65" s="2" customFormat="1" ht="24.2" customHeight="1">
      <c r="A294" s="29"/>
      <c r="B294" s="127"/>
      <c r="C294" s="181" t="s">
        <v>863</v>
      </c>
      <c r="D294" s="181" t="s">
        <v>406</v>
      </c>
      <c r="E294" s="182" t="s">
        <v>2545</v>
      </c>
      <c r="F294" s="183" t="s">
        <v>2546</v>
      </c>
      <c r="G294" s="184" t="s">
        <v>244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189</v>
      </c>
      <c r="AT294" s="173" t="s">
        <v>406</v>
      </c>
      <c r="AU294" s="173" t="s">
        <v>150</v>
      </c>
      <c r="AY294" s="14" t="s">
        <v>172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3" t="s">
        <v>926</v>
      </c>
    </row>
    <row r="295" spans="1:65" s="2" customFormat="1" ht="16.5" customHeight="1">
      <c r="A295" s="29"/>
      <c r="B295" s="127"/>
      <c r="C295" s="181" t="s">
        <v>621</v>
      </c>
      <c r="D295" s="181" t="s">
        <v>406</v>
      </c>
      <c r="E295" s="182" t="s">
        <v>2535</v>
      </c>
      <c r="F295" s="183" t="s">
        <v>2536</v>
      </c>
      <c r="G295" s="184" t="s">
        <v>244</v>
      </c>
      <c r="H295" s="185">
        <v>2</v>
      </c>
      <c r="I295" s="186"/>
      <c r="J295" s="185">
        <f t="shared" si="65"/>
        <v>0</v>
      </c>
      <c r="K295" s="187"/>
      <c r="L295" s="188"/>
      <c r="M295" s="189" t="s">
        <v>1</v>
      </c>
      <c r="N295" s="190" t="s">
        <v>38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189</v>
      </c>
      <c r="AT295" s="173" t="s">
        <v>406</v>
      </c>
      <c r="AU295" s="173" t="s">
        <v>150</v>
      </c>
      <c r="AY295" s="14" t="s">
        <v>172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3" t="s">
        <v>930</v>
      </c>
    </row>
    <row r="296" spans="1:65" s="2" customFormat="1" ht="16.5" customHeight="1">
      <c r="A296" s="29"/>
      <c r="B296" s="127"/>
      <c r="C296" s="181" t="s">
        <v>870</v>
      </c>
      <c r="D296" s="181" t="s">
        <v>406</v>
      </c>
      <c r="E296" s="182" t="s">
        <v>2537</v>
      </c>
      <c r="F296" s="183" t="s">
        <v>2538</v>
      </c>
      <c r="G296" s="184" t="s">
        <v>244</v>
      </c>
      <c r="H296" s="185">
        <v>2</v>
      </c>
      <c r="I296" s="186"/>
      <c r="J296" s="185">
        <f t="shared" si="65"/>
        <v>0</v>
      </c>
      <c r="K296" s="187"/>
      <c r="L296" s="188"/>
      <c r="M296" s="189" t="s">
        <v>1</v>
      </c>
      <c r="N296" s="19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189</v>
      </c>
      <c r="AT296" s="173" t="s">
        <v>406</v>
      </c>
      <c r="AU296" s="173" t="s">
        <v>150</v>
      </c>
      <c r="AY296" s="14" t="s">
        <v>172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3" t="s">
        <v>933</v>
      </c>
    </row>
    <row r="297" spans="1:65" s="12" customFormat="1" ht="20.85" customHeight="1">
      <c r="B297" s="149"/>
      <c r="D297" s="150" t="s">
        <v>71</v>
      </c>
      <c r="E297" s="160" t="s">
        <v>2599</v>
      </c>
      <c r="F297" s="160" t="s">
        <v>2600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625</v>
      </c>
      <c r="D298" s="162" t="s">
        <v>175</v>
      </c>
      <c r="E298" s="163" t="s">
        <v>2601</v>
      </c>
      <c r="F298" s="164" t="s">
        <v>2602</v>
      </c>
      <c r="G298" s="165" t="s">
        <v>244</v>
      </c>
      <c r="H298" s="166">
        <v>2</v>
      </c>
      <c r="I298" s="167"/>
      <c r="J298" s="166">
        <f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179</v>
      </c>
      <c r="AT298" s="173" t="s">
        <v>175</v>
      </c>
      <c r="AU298" s="173" t="s">
        <v>182</v>
      </c>
      <c r="AY298" s="14" t="s">
        <v>172</v>
      </c>
      <c r="BE298" s="174">
        <f>IF(N298="základná",J298,0)</f>
        <v>0</v>
      </c>
      <c r="BF298" s="174">
        <f>IF(N298="znížená",J298,0)</f>
        <v>0</v>
      </c>
      <c r="BG298" s="174">
        <f>IF(N298="zákl. prenesená",J298,0)</f>
        <v>0</v>
      </c>
      <c r="BH298" s="174">
        <f>IF(N298="zníž. prenesená",J298,0)</f>
        <v>0</v>
      </c>
      <c r="BI298" s="174">
        <f>IF(N298="nulová",J298,0)</f>
        <v>0</v>
      </c>
      <c r="BJ298" s="14" t="s">
        <v>150</v>
      </c>
      <c r="BK298" s="175">
        <f>ROUND(I298*H298,3)</f>
        <v>0</v>
      </c>
      <c r="BL298" s="14" t="s">
        <v>179</v>
      </c>
      <c r="BM298" s="173" t="s">
        <v>940</v>
      </c>
    </row>
    <row r="299" spans="1:65" s="2" customFormat="1" ht="44.25" customHeight="1">
      <c r="A299" s="29"/>
      <c r="B299" s="127"/>
      <c r="C299" s="181" t="s">
        <v>877</v>
      </c>
      <c r="D299" s="181" t="s">
        <v>406</v>
      </c>
      <c r="E299" s="182" t="s">
        <v>2600</v>
      </c>
      <c r="F299" s="183" t="s">
        <v>2603</v>
      </c>
      <c r="G299" s="184" t="s">
        <v>244</v>
      </c>
      <c r="H299" s="185">
        <v>2</v>
      </c>
      <c r="I299" s="186"/>
      <c r="J299" s="185">
        <f>ROUND(I299*H299,3)</f>
        <v>0</v>
      </c>
      <c r="K299" s="187"/>
      <c r="L299" s="188"/>
      <c r="M299" s="189" t="s">
        <v>1</v>
      </c>
      <c r="N299" s="190" t="s">
        <v>38</v>
      </c>
      <c r="O299" s="58"/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189</v>
      </c>
      <c r="AT299" s="173" t="s">
        <v>406</v>
      </c>
      <c r="AU299" s="173" t="s">
        <v>182</v>
      </c>
      <c r="AY299" s="14" t="s">
        <v>172</v>
      </c>
      <c r="BE299" s="174">
        <f>IF(N299="základná",J299,0)</f>
        <v>0</v>
      </c>
      <c r="BF299" s="174">
        <f>IF(N299="znížená",J299,0)</f>
        <v>0</v>
      </c>
      <c r="BG299" s="174">
        <f>IF(N299="zákl. prenesená",J299,0)</f>
        <v>0</v>
      </c>
      <c r="BH299" s="174">
        <f>IF(N299="zníž. prenesená",J299,0)</f>
        <v>0</v>
      </c>
      <c r="BI299" s="174">
        <f>IF(N299="nulová",J299,0)</f>
        <v>0</v>
      </c>
      <c r="BJ299" s="14" t="s">
        <v>150</v>
      </c>
      <c r="BK299" s="175">
        <f>ROUND(I299*H299,3)</f>
        <v>0</v>
      </c>
      <c r="BL299" s="14" t="s">
        <v>179</v>
      </c>
      <c r="BM299" s="173" t="s">
        <v>944</v>
      </c>
    </row>
    <row r="300" spans="1:65" s="12" customFormat="1" ht="22.9" customHeight="1">
      <c r="B300" s="149"/>
      <c r="D300" s="150" t="s">
        <v>71</v>
      </c>
      <c r="E300" s="160" t="s">
        <v>2604</v>
      </c>
      <c r="F300" s="160" t="s">
        <v>2605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628</v>
      </c>
      <c r="D301" s="162" t="s">
        <v>175</v>
      </c>
      <c r="E301" s="163" t="s">
        <v>2606</v>
      </c>
      <c r="F301" s="164" t="s">
        <v>2607</v>
      </c>
      <c r="G301" s="165" t="s">
        <v>239</v>
      </c>
      <c r="H301" s="166">
        <v>200</v>
      </c>
      <c r="I301" s="167"/>
      <c r="J301" s="166">
        <f t="shared" ref="J301:J335" si="75">ROUND(I301*H301,3)</f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ref="P301:P335" si="76">O301*H301</f>
        <v>0</v>
      </c>
      <c r="Q301" s="171">
        <v>0</v>
      </c>
      <c r="R301" s="171">
        <f t="shared" ref="R301:R335" si="77">Q301*H301</f>
        <v>0</v>
      </c>
      <c r="S301" s="171">
        <v>0</v>
      </c>
      <c r="T301" s="172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179</v>
      </c>
      <c r="AT301" s="173" t="s">
        <v>175</v>
      </c>
      <c r="AU301" s="173" t="s">
        <v>150</v>
      </c>
      <c r="AY301" s="14" t="s">
        <v>172</v>
      </c>
      <c r="BE301" s="174">
        <f t="shared" ref="BE301:BE335" si="79">IF(N301="základná",J301,0)</f>
        <v>0</v>
      </c>
      <c r="BF301" s="174">
        <f t="shared" ref="BF301:BF335" si="80">IF(N301="znížená",J301,0)</f>
        <v>0</v>
      </c>
      <c r="BG301" s="174">
        <f t="shared" ref="BG301:BG335" si="81">IF(N301="zákl. prenesená",J301,0)</f>
        <v>0</v>
      </c>
      <c r="BH301" s="174">
        <f t="shared" ref="BH301:BH335" si="82">IF(N301="zníž. prenesená",J301,0)</f>
        <v>0</v>
      </c>
      <c r="BI301" s="174">
        <f t="shared" ref="BI301:BI335" si="83">IF(N301="nulová",J301,0)</f>
        <v>0</v>
      </c>
      <c r="BJ301" s="14" t="s">
        <v>150</v>
      </c>
      <c r="BK301" s="175">
        <f t="shared" ref="BK301:BK335" si="84">ROUND(I301*H301,3)</f>
        <v>0</v>
      </c>
      <c r="BL301" s="14" t="s">
        <v>179</v>
      </c>
      <c r="BM301" s="173" t="s">
        <v>947</v>
      </c>
    </row>
    <row r="302" spans="1:65" s="2" customFormat="1" ht="24.2" customHeight="1">
      <c r="A302" s="29"/>
      <c r="B302" s="127"/>
      <c r="C302" s="181" t="s">
        <v>884</v>
      </c>
      <c r="D302" s="181" t="s">
        <v>406</v>
      </c>
      <c r="E302" s="182" t="s">
        <v>2608</v>
      </c>
      <c r="F302" s="183" t="s">
        <v>2609</v>
      </c>
      <c r="G302" s="184" t="s">
        <v>239</v>
      </c>
      <c r="H302" s="185">
        <v>200</v>
      </c>
      <c r="I302" s="186"/>
      <c r="J302" s="185">
        <f t="shared" si="7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189</v>
      </c>
      <c r="AT302" s="173" t="s">
        <v>406</v>
      </c>
      <c r="AU302" s="173" t="s">
        <v>150</v>
      </c>
      <c r="AY302" s="14" t="s">
        <v>172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3" t="s">
        <v>951</v>
      </c>
    </row>
    <row r="303" spans="1:65" s="2" customFormat="1" ht="24.2" customHeight="1">
      <c r="A303" s="29"/>
      <c r="B303" s="127"/>
      <c r="C303" s="162" t="s">
        <v>632</v>
      </c>
      <c r="D303" s="162" t="s">
        <v>175</v>
      </c>
      <c r="E303" s="163" t="s">
        <v>2610</v>
      </c>
      <c r="F303" s="164" t="s">
        <v>2611</v>
      </c>
      <c r="G303" s="165" t="s">
        <v>239</v>
      </c>
      <c r="H303" s="166">
        <v>350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179</v>
      </c>
      <c r="AT303" s="173" t="s">
        <v>175</v>
      </c>
      <c r="AU303" s="173" t="s">
        <v>150</v>
      </c>
      <c r="AY303" s="14" t="s">
        <v>172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3" t="s">
        <v>954</v>
      </c>
    </row>
    <row r="304" spans="1:65" s="2" customFormat="1" ht="24.2" customHeight="1">
      <c r="A304" s="29"/>
      <c r="B304" s="127"/>
      <c r="C304" s="181" t="s">
        <v>891</v>
      </c>
      <c r="D304" s="181" t="s">
        <v>406</v>
      </c>
      <c r="E304" s="182" t="s">
        <v>2612</v>
      </c>
      <c r="F304" s="183" t="s">
        <v>2613</v>
      </c>
      <c r="G304" s="184" t="s">
        <v>239</v>
      </c>
      <c r="H304" s="185">
        <v>350</v>
      </c>
      <c r="I304" s="186"/>
      <c r="J304" s="185">
        <f t="shared" si="7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189</v>
      </c>
      <c r="AT304" s="173" t="s">
        <v>406</v>
      </c>
      <c r="AU304" s="173" t="s">
        <v>150</v>
      </c>
      <c r="AY304" s="14" t="s">
        <v>172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3" t="s">
        <v>958</v>
      </c>
    </row>
    <row r="305" spans="1:65" s="2" customFormat="1" ht="24.2" customHeight="1">
      <c r="A305" s="29"/>
      <c r="B305" s="127"/>
      <c r="C305" s="162" t="s">
        <v>642</v>
      </c>
      <c r="D305" s="162" t="s">
        <v>175</v>
      </c>
      <c r="E305" s="163" t="s">
        <v>2614</v>
      </c>
      <c r="F305" s="164" t="s">
        <v>2615</v>
      </c>
      <c r="G305" s="165" t="s">
        <v>239</v>
      </c>
      <c r="H305" s="166">
        <v>120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179</v>
      </c>
      <c r="AT305" s="173" t="s">
        <v>175</v>
      </c>
      <c r="AU305" s="173" t="s">
        <v>150</v>
      </c>
      <c r="AY305" s="14" t="s">
        <v>172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3" t="s">
        <v>961</v>
      </c>
    </row>
    <row r="306" spans="1:65" s="2" customFormat="1" ht="24.2" customHeight="1">
      <c r="A306" s="29"/>
      <c r="B306" s="127"/>
      <c r="C306" s="181" t="s">
        <v>898</v>
      </c>
      <c r="D306" s="181" t="s">
        <v>406</v>
      </c>
      <c r="E306" s="182" t="s">
        <v>2616</v>
      </c>
      <c r="F306" s="183" t="s">
        <v>2617</v>
      </c>
      <c r="G306" s="184" t="s">
        <v>239</v>
      </c>
      <c r="H306" s="185">
        <v>120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0</v>
      </c>
      <c r="R306" s="171">
        <f t="shared" si="77"/>
        <v>0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189</v>
      </c>
      <c r="AT306" s="173" t="s">
        <v>406</v>
      </c>
      <c r="AU306" s="173" t="s">
        <v>150</v>
      </c>
      <c r="AY306" s="14" t="s">
        <v>172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3" t="s">
        <v>965</v>
      </c>
    </row>
    <row r="307" spans="1:65" s="2" customFormat="1" ht="24.2" customHeight="1">
      <c r="A307" s="29"/>
      <c r="B307" s="127"/>
      <c r="C307" s="162" t="s">
        <v>646</v>
      </c>
      <c r="D307" s="162" t="s">
        <v>175</v>
      </c>
      <c r="E307" s="163" t="s">
        <v>2618</v>
      </c>
      <c r="F307" s="164" t="s">
        <v>2619</v>
      </c>
      <c r="G307" s="165" t="s">
        <v>239</v>
      </c>
      <c r="H307" s="166">
        <v>60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0</v>
      </c>
      <c r="R307" s="171">
        <f t="shared" si="77"/>
        <v>0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179</v>
      </c>
      <c r="AT307" s="173" t="s">
        <v>175</v>
      </c>
      <c r="AU307" s="173" t="s">
        <v>150</v>
      </c>
      <c r="AY307" s="14" t="s">
        <v>172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3" t="s">
        <v>968</v>
      </c>
    </row>
    <row r="308" spans="1:65" s="2" customFormat="1" ht="24.2" customHeight="1">
      <c r="A308" s="29"/>
      <c r="B308" s="127"/>
      <c r="C308" s="181" t="s">
        <v>905</v>
      </c>
      <c r="D308" s="181" t="s">
        <v>406</v>
      </c>
      <c r="E308" s="182" t="s">
        <v>2620</v>
      </c>
      <c r="F308" s="183" t="s">
        <v>2621</v>
      </c>
      <c r="G308" s="184" t="s">
        <v>239</v>
      </c>
      <c r="H308" s="185">
        <v>60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189</v>
      </c>
      <c r="AT308" s="173" t="s">
        <v>406</v>
      </c>
      <c r="AU308" s="173" t="s">
        <v>150</v>
      </c>
      <c r="AY308" s="14" t="s">
        <v>172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3" t="s">
        <v>972</v>
      </c>
    </row>
    <row r="309" spans="1:65" s="2" customFormat="1" ht="24.2" customHeight="1">
      <c r="A309" s="29"/>
      <c r="B309" s="127"/>
      <c r="C309" s="162" t="s">
        <v>654</v>
      </c>
      <c r="D309" s="162" t="s">
        <v>175</v>
      </c>
      <c r="E309" s="163" t="s">
        <v>2622</v>
      </c>
      <c r="F309" s="164" t="s">
        <v>2623</v>
      </c>
      <c r="G309" s="165" t="s">
        <v>239</v>
      </c>
      <c r="H309" s="166">
        <v>2500</v>
      </c>
      <c r="I309" s="167"/>
      <c r="J309" s="166">
        <f t="shared" si="7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179</v>
      </c>
      <c r="AT309" s="173" t="s">
        <v>175</v>
      </c>
      <c r="AU309" s="173" t="s">
        <v>150</v>
      </c>
      <c r="AY309" s="14" t="s">
        <v>172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3" t="s">
        <v>975</v>
      </c>
    </row>
    <row r="310" spans="1:65" s="2" customFormat="1" ht="24.2" customHeight="1">
      <c r="A310" s="29"/>
      <c r="B310" s="127"/>
      <c r="C310" s="181" t="s">
        <v>913</v>
      </c>
      <c r="D310" s="181" t="s">
        <v>406</v>
      </c>
      <c r="E310" s="182" t="s">
        <v>2624</v>
      </c>
      <c r="F310" s="183" t="s">
        <v>2625</v>
      </c>
      <c r="G310" s="184" t="s">
        <v>239</v>
      </c>
      <c r="H310" s="185">
        <v>2500</v>
      </c>
      <c r="I310" s="186"/>
      <c r="J310" s="185">
        <f t="shared" si="7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76"/>
        <v>0</v>
      </c>
      <c r="Q310" s="171">
        <v>0</v>
      </c>
      <c r="R310" s="171">
        <f t="shared" si="77"/>
        <v>0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189</v>
      </c>
      <c r="AT310" s="173" t="s">
        <v>406</v>
      </c>
      <c r="AU310" s="173" t="s">
        <v>150</v>
      </c>
      <c r="AY310" s="14" t="s">
        <v>172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3" t="s">
        <v>982</v>
      </c>
    </row>
    <row r="311" spans="1:65" s="2" customFormat="1" ht="24.2" customHeight="1">
      <c r="A311" s="29"/>
      <c r="B311" s="127"/>
      <c r="C311" s="162" t="s">
        <v>657</v>
      </c>
      <c r="D311" s="162" t="s">
        <v>175</v>
      </c>
      <c r="E311" s="163" t="s">
        <v>2626</v>
      </c>
      <c r="F311" s="164" t="s">
        <v>2627</v>
      </c>
      <c r="G311" s="165" t="s">
        <v>239</v>
      </c>
      <c r="H311" s="166">
        <v>2450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0</v>
      </c>
      <c r="R311" s="171">
        <f t="shared" si="77"/>
        <v>0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179</v>
      </c>
      <c r="AT311" s="173" t="s">
        <v>175</v>
      </c>
      <c r="AU311" s="173" t="s">
        <v>150</v>
      </c>
      <c r="AY311" s="14" t="s">
        <v>172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3" t="s">
        <v>989</v>
      </c>
    </row>
    <row r="312" spans="1:65" s="2" customFormat="1" ht="24.2" customHeight="1">
      <c r="A312" s="29"/>
      <c r="B312" s="127"/>
      <c r="C312" s="181" t="s">
        <v>920</v>
      </c>
      <c r="D312" s="181" t="s">
        <v>406</v>
      </c>
      <c r="E312" s="182" t="s">
        <v>2628</v>
      </c>
      <c r="F312" s="183" t="s">
        <v>2629</v>
      </c>
      <c r="G312" s="184" t="s">
        <v>239</v>
      </c>
      <c r="H312" s="185">
        <v>2000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189</v>
      </c>
      <c r="AT312" s="173" t="s">
        <v>406</v>
      </c>
      <c r="AU312" s="173" t="s">
        <v>150</v>
      </c>
      <c r="AY312" s="14" t="s">
        <v>172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3" t="s">
        <v>993</v>
      </c>
    </row>
    <row r="313" spans="1:65" s="2" customFormat="1" ht="37.9" customHeight="1">
      <c r="A313" s="29"/>
      <c r="B313" s="127"/>
      <c r="C313" s="181" t="s">
        <v>661</v>
      </c>
      <c r="D313" s="181" t="s">
        <v>406</v>
      </c>
      <c r="E313" s="182" t="s">
        <v>2630</v>
      </c>
      <c r="F313" s="183" t="s">
        <v>2631</v>
      </c>
      <c r="G313" s="184" t="s">
        <v>239</v>
      </c>
      <c r="H313" s="185">
        <v>450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189</v>
      </c>
      <c r="AT313" s="173" t="s">
        <v>406</v>
      </c>
      <c r="AU313" s="173" t="s">
        <v>150</v>
      </c>
      <c r="AY313" s="14" t="s">
        <v>172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3" t="s">
        <v>996</v>
      </c>
    </row>
    <row r="314" spans="1:65" s="2" customFormat="1" ht="24.2" customHeight="1">
      <c r="A314" s="29"/>
      <c r="B314" s="127"/>
      <c r="C314" s="162" t="s">
        <v>927</v>
      </c>
      <c r="D314" s="162" t="s">
        <v>175</v>
      </c>
      <c r="E314" s="163" t="s">
        <v>2632</v>
      </c>
      <c r="F314" s="164" t="s">
        <v>2633</v>
      </c>
      <c r="G314" s="165" t="s">
        <v>239</v>
      </c>
      <c r="H314" s="166">
        <v>250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0</v>
      </c>
      <c r="R314" s="171">
        <f t="shared" si="77"/>
        <v>0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179</v>
      </c>
      <c r="AT314" s="173" t="s">
        <v>175</v>
      </c>
      <c r="AU314" s="173" t="s">
        <v>150</v>
      </c>
      <c r="AY314" s="14" t="s">
        <v>172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3" t="s">
        <v>1000</v>
      </c>
    </row>
    <row r="315" spans="1:65" s="2" customFormat="1" ht="37.9" customHeight="1">
      <c r="A315" s="29"/>
      <c r="B315" s="127"/>
      <c r="C315" s="181" t="s">
        <v>664</v>
      </c>
      <c r="D315" s="181" t="s">
        <v>406</v>
      </c>
      <c r="E315" s="182" t="s">
        <v>2634</v>
      </c>
      <c r="F315" s="183" t="s">
        <v>2635</v>
      </c>
      <c r="G315" s="184" t="s">
        <v>239</v>
      </c>
      <c r="H315" s="185">
        <v>250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0</v>
      </c>
      <c r="R315" s="171">
        <f t="shared" si="77"/>
        <v>0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189</v>
      </c>
      <c r="AT315" s="173" t="s">
        <v>406</v>
      </c>
      <c r="AU315" s="173" t="s">
        <v>150</v>
      </c>
      <c r="AY315" s="14" t="s">
        <v>172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3" t="s">
        <v>1003</v>
      </c>
    </row>
    <row r="316" spans="1:65" s="2" customFormat="1" ht="24.2" customHeight="1">
      <c r="A316" s="29"/>
      <c r="B316" s="127"/>
      <c r="C316" s="162" t="s">
        <v>934</v>
      </c>
      <c r="D316" s="162" t="s">
        <v>175</v>
      </c>
      <c r="E316" s="163" t="s">
        <v>2636</v>
      </c>
      <c r="F316" s="164" t="s">
        <v>2637</v>
      </c>
      <c r="G316" s="165" t="s">
        <v>239</v>
      </c>
      <c r="H316" s="166">
        <v>20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0</v>
      </c>
      <c r="R316" s="171">
        <f t="shared" si="77"/>
        <v>0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179</v>
      </c>
      <c r="AT316" s="173" t="s">
        <v>175</v>
      </c>
      <c r="AU316" s="173" t="s">
        <v>150</v>
      </c>
      <c r="AY316" s="14" t="s">
        <v>172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3" t="s">
        <v>1007</v>
      </c>
    </row>
    <row r="317" spans="1:65" s="2" customFormat="1" ht="24.2" customHeight="1">
      <c r="A317" s="29"/>
      <c r="B317" s="127"/>
      <c r="C317" s="181" t="s">
        <v>668</v>
      </c>
      <c r="D317" s="181" t="s">
        <v>406</v>
      </c>
      <c r="E317" s="182" t="s">
        <v>2638</v>
      </c>
      <c r="F317" s="183" t="s">
        <v>2639</v>
      </c>
      <c r="G317" s="184" t="s">
        <v>239</v>
      </c>
      <c r="H317" s="185">
        <v>20</v>
      </c>
      <c r="I317" s="186"/>
      <c r="J317" s="185">
        <f t="shared" si="7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76"/>
        <v>0</v>
      </c>
      <c r="Q317" s="171">
        <v>0</v>
      </c>
      <c r="R317" s="171">
        <f t="shared" si="77"/>
        <v>0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189</v>
      </c>
      <c r="AT317" s="173" t="s">
        <v>406</v>
      </c>
      <c r="AU317" s="173" t="s">
        <v>150</v>
      </c>
      <c r="AY317" s="14" t="s">
        <v>172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3" t="s">
        <v>1021</v>
      </c>
    </row>
    <row r="318" spans="1:65" s="2" customFormat="1" ht="24.2" customHeight="1">
      <c r="A318" s="29"/>
      <c r="B318" s="127"/>
      <c r="C318" s="162" t="s">
        <v>941</v>
      </c>
      <c r="D318" s="162" t="s">
        <v>175</v>
      </c>
      <c r="E318" s="163" t="s">
        <v>2640</v>
      </c>
      <c r="F318" s="164" t="s">
        <v>2641</v>
      </c>
      <c r="G318" s="165" t="s">
        <v>239</v>
      </c>
      <c r="H318" s="166">
        <v>300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179</v>
      </c>
      <c r="AT318" s="173" t="s">
        <v>175</v>
      </c>
      <c r="AU318" s="173" t="s">
        <v>150</v>
      </c>
      <c r="AY318" s="14" t="s">
        <v>172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3" t="s">
        <v>1063</v>
      </c>
    </row>
    <row r="319" spans="1:65" s="2" customFormat="1" ht="33" customHeight="1">
      <c r="A319" s="29"/>
      <c r="B319" s="127"/>
      <c r="C319" s="181" t="s">
        <v>672</v>
      </c>
      <c r="D319" s="181" t="s">
        <v>406</v>
      </c>
      <c r="E319" s="182" t="s">
        <v>2642</v>
      </c>
      <c r="F319" s="183" t="s">
        <v>2643</v>
      </c>
      <c r="G319" s="184" t="s">
        <v>239</v>
      </c>
      <c r="H319" s="185">
        <v>300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189</v>
      </c>
      <c r="AT319" s="173" t="s">
        <v>406</v>
      </c>
      <c r="AU319" s="173" t="s">
        <v>150</v>
      </c>
      <c r="AY319" s="14" t="s">
        <v>172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3" t="s">
        <v>2644</v>
      </c>
    </row>
    <row r="320" spans="1:65" s="2" customFormat="1" ht="24.2" customHeight="1">
      <c r="A320" s="29"/>
      <c r="B320" s="127"/>
      <c r="C320" s="162" t="s">
        <v>948</v>
      </c>
      <c r="D320" s="162" t="s">
        <v>175</v>
      </c>
      <c r="E320" s="163" t="s">
        <v>2645</v>
      </c>
      <c r="F320" s="164" t="s">
        <v>2646</v>
      </c>
      <c r="G320" s="165" t="s">
        <v>239</v>
      </c>
      <c r="H320" s="166">
        <v>200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179</v>
      </c>
      <c r="AT320" s="173" t="s">
        <v>175</v>
      </c>
      <c r="AU320" s="173" t="s">
        <v>150</v>
      </c>
      <c r="AY320" s="14" t="s">
        <v>172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3" t="s">
        <v>2647</v>
      </c>
    </row>
    <row r="321" spans="1:65" s="2" customFormat="1" ht="24.2" customHeight="1">
      <c r="A321" s="29"/>
      <c r="B321" s="127"/>
      <c r="C321" s="181" t="s">
        <v>674</v>
      </c>
      <c r="D321" s="181" t="s">
        <v>406</v>
      </c>
      <c r="E321" s="182" t="s">
        <v>2648</v>
      </c>
      <c r="F321" s="183" t="s">
        <v>2649</v>
      </c>
      <c r="G321" s="184" t="s">
        <v>239</v>
      </c>
      <c r="H321" s="185">
        <v>200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189</v>
      </c>
      <c r="AT321" s="173" t="s">
        <v>406</v>
      </c>
      <c r="AU321" s="173" t="s">
        <v>150</v>
      </c>
      <c r="AY321" s="14" t="s">
        <v>172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3" t="s">
        <v>2650</v>
      </c>
    </row>
    <row r="322" spans="1:65" s="2" customFormat="1" ht="24.2" customHeight="1">
      <c r="A322" s="29"/>
      <c r="B322" s="127"/>
      <c r="C322" s="162" t="s">
        <v>955</v>
      </c>
      <c r="D322" s="162" t="s">
        <v>175</v>
      </c>
      <c r="E322" s="163" t="s">
        <v>2651</v>
      </c>
      <c r="F322" s="164" t="s">
        <v>2652</v>
      </c>
      <c r="G322" s="165" t="s">
        <v>239</v>
      </c>
      <c r="H322" s="166">
        <v>3600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179</v>
      </c>
      <c r="AT322" s="173" t="s">
        <v>175</v>
      </c>
      <c r="AU322" s="173" t="s">
        <v>150</v>
      </c>
      <c r="AY322" s="14" t="s">
        <v>172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3" t="s">
        <v>2653</v>
      </c>
    </row>
    <row r="323" spans="1:65" s="2" customFormat="1" ht="24.2" customHeight="1">
      <c r="A323" s="29"/>
      <c r="B323" s="127"/>
      <c r="C323" s="181" t="s">
        <v>677</v>
      </c>
      <c r="D323" s="181" t="s">
        <v>406</v>
      </c>
      <c r="E323" s="182" t="s">
        <v>2654</v>
      </c>
      <c r="F323" s="183" t="s">
        <v>2655</v>
      </c>
      <c r="G323" s="184" t="s">
        <v>239</v>
      </c>
      <c r="H323" s="185">
        <v>600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0</v>
      </c>
      <c r="R323" s="171">
        <f t="shared" si="77"/>
        <v>0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189</v>
      </c>
      <c r="AT323" s="173" t="s">
        <v>406</v>
      </c>
      <c r="AU323" s="173" t="s">
        <v>150</v>
      </c>
      <c r="AY323" s="14" t="s">
        <v>172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3" t="s">
        <v>1066</v>
      </c>
    </row>
    <row r="324" spans="1:65" s="2" customFormat="1" ht="24.2" customHeight="1">
      <c r="A324" s="29"/>
      <c r="B324" s="127"/>
      <c r="C324" s="181" t="s">
        <v>962</v>
      </c>
      <c r="D324" s="181" t="s">
        <v>406</v>
      </c>
      <c r="E324" s="182" t="s">
        <v>2656</v>
      </c>
      <c r="F324" s="183" t="s">
        <v>2657</v>
      </c>
      <c r="G324" s="184" t="s">
        <v>239</v>
      </c>
      <c r="H324" s="185">
        <v>3000</v>
      </c>
      <c r="I324" s="186"/>
      <c r="J324" s="185">
        <f t="shared" si="7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76"/>
        <v>0</v>
      </c>
      <c r="Q324" s="171">
        <v>0</v>
      </c>
      <c r="R324" s="171">
        <f t="shared" si="77"/>
        <v>0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189</v>
      </c>
      <c r="AT324" s="173" t="s">
        <v>406</v>
      </c>
      <c r="AU324" s="173" t="s">
        <v>150</v>
      </c>
      <c r="AY324" s="14" t="s">
        <v>172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3" t="s">
        <v>1070</v>
      </c>
    </row>
    <row r="325" spans="1:65" s="2" customFormat="1" ht="24.2" customHeight="1">
      <c r="A325" s="29"/>
      <c r="B325" s="127"/>
      <c r="C325" s="162" t="s">
        <v>681</v>
      </c>
      <c r="D325" s="162" t="s">
        <v>175</v>
      </c>
      <c r="E325" s="163" t="s">
        <v>2658</v>
      </c>
      <c r="F325" s="164" t="s">
        <v>2659</v>
      </c>
      <c r="G325" s="165" t="s">
        <v>239</v>
      </c>
      <c r="H325" s="166">
        <v>100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0</v>
      </c>
      <c r="R325" s="171">
        <f t="shared" si="77"/>
        <v>0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179</v>
      </c>
      <c r="AT325" s="173" t="s">
        <v>175</v>
      </c>
      <c r="AU325" s="173" t="s">
        <v>150</v>
      </c>
      <c r="AY325" s="14" t="s">
        <v>172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3" t="s">
        <v>1073</v>
      </c>
    </row>
    <row r="326" spans="1:65" s="2" customFormat="1" ht="24.2" customHeight="1">
      <c r="A326" s="29"/>
      <c r="B326" s="127"/>
      <c r="C326" s="181" t="s">
        <v>969</v>
      </c>
      <c r="D326" s="181" t="s">
        <v>406</v>
      </c>
      <c r="E326" s="182" t="s">
        <v>2660</v>
      </c>
      <c r="F326" s="183" t="s">
        <v>2661</v>
      </c>
      <c r="G326" s="184" t="s">
        <v>239</v>
      </c>
      <c r="H326" s="185">
        <v>100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0</v>
      </c>
      <c r="R326" s="171">
        <f t="shared" si="77"/>
        <v>0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189</v>
      </c>
      <c r="AT326" s="173" t="s">
        <v>406</v>
      </c>
      <c r="AU326" s="173" t="s">
        <v>150</v>
      </c>
      <c r="AY326" s="14" t="s">
        <v>172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3" t="s">
        <v>1077</v>
      </c>
    </row>
    <row r="327" spans="1:65" s="2" customFormat="1" ht="24.2" customHeight="1">
      <c r="A327" s="29"/>
      <c r="B327" s="127"/>
      <c r="C327" s="162" t="s">
        <v>686</v>
      </c>
      <c r="D327" s="162" t="s">
        <v>175</v>
      </c>
      <c r="E327" s="163" t="s">
        <v>2662</v>
      </c>
      <c r="F327" s="164" t="s">
        <v>2663</v>
      </c>
      <c r="G327" s="165" t="s">
        <v>239</v>
      </c>
      <c r="H327" s="166">
        <v>350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0</v>
      </c>
      <c r="R327" s="171">
        <f t="shared" si="77"/>
        <v>0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179</v>
      </c>
      <c r="AT327" s="173" t="s">
        <v>175</v>
      </c>
      <c r="AU327" s="173" t="s">
        <v>150</v>
      </c>
      <c r="AY327" s="14" t="s">
        <v>172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3" t="s">
        <v>1080</v>
      </c>
    </row>
    <row r="328" spans="1:65" s="2" customFormat="1" ht="24.2" customHeight="1">
      <c r="A328" s="29"/>
      <c r="B328" s="127"/>
      <c r="C328" s="181" t="s">
        <v>976</v>
      </c>
      <c r="D328" s="181" t="s">
        <v>406</v>
      </c>
      <c r="E328" s="182" t="s">
        <v>2664</v>
      </c>
      <c r="F328" s="183" t="s">
        <v>2665</v>
      </c>
      <c r="G328" s="184" t="s">
        <v>239</v>
      </c>
      <c r="H328" s="185">
        <v>250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0</v>
      </c>
      <c r="R328" s="171">
        <f t="shared" si="77"/>
        <v>0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189</v>
      </c>
      <c r="AT328" s="173" t="s">
        <v>406</v>
      </c>
      <c r="AU328" s="173" t="s">
        <v>150</v>
      </c>
      <c r="AY328" s="14" t="s">
        <v>172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3" t="s">
        <v>1092</v>
      </c>
    </row>
    <row r="329" spans="1:65" s="2" customFormat="1" ht="24.2" customHeight="1">
      <c r="A329" s="29"/>
      <c r="B329" s="127"/>
      <c r="C329" s="181" t="s">
        <v>693</v>
      </c>
      <c r="D329" s="181" t="s">
        <v>406</v>
      </c>
      <c r="E329" s="182" t="s">
        <v>2666</v>
      </c>
      <c r="F329" s="183" t="s">
        <v>2667</v>
      </c>
      <c r="G329" s="184" t="s">
        <v>239</v>
      </c>
      <c r="H329" s="185">
        <v>100</v>
      </c>
      <c r="I329" s="186"/>
      <c r="J329" s="185">
        <f t="shared" si="7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76"/>
        <v>0</v>
      </c>
      <c r="Q329" s="171">
        <v>0</v>
      </c>
      <c r="R329" s="171">
        <f t="shared" si="77"/>
        <v>0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189</v>
      </c>
      <c r="AT329" s="173" t="s">
        <v>406</v>
      </c>
      <c r="AU329" s="173" t="s">
        <v>150</v>
      </c>
      <c r="AY329" s="14" t="s">
        <v>172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3" t="s">
        <v>1095</v>
      </c>
    </row>
    <row r="330" spans="1:65" s="2" customFormat="1" ht="24.2" customHeight="1">
      <c r="A330" s="29"/>
      <c r="B330" s="127"/>
      <c r="C330" s="162" t="s">
        <v>983</v>
      </c>
      <c r="D330" s="162" t="s">
        <v>175</v>
      </c>
      <c r="E330" s="163" t="s">
        <v>2668</v>
      </c>
      <c r="F330" s="164" t="s">
        <v>2669</v>
      </c>
      <c r="G330" s="165" t="s">
        <v>239</v>
      </c>
      <c r="H330" s="166">
        <v>300</v>
      </c>
      <c r="I330" s="167"/>
      <c r="J330" s="166">
        <f t="shared" si="7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76"/>
        <v>0</v>
      </c>
      <c r="Q330" s="171">
        <v>0</v>
      </c>
      <c r="R330" s="171">
        <f t="shared" si="77"/>
        <v>0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179</v>
      </c>
      <c r="AT330" s="173" t="s">
        <v>175</v>
      </c>
      <c r="AU330" s="173" t="s">
        <v>150</v>
      </c>
      <c r="AY330" s="14" t="s">
        <v>172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3" t="s">
        <v>1099</v>
      </c>
    </row>
    <row r="331" spans="1:65" s="2" customFormat="1" ht="24.2" customHeight="1">
      <c r="A331" s="29"/>
      <c r="B331" s="127"/>
      <c r="C331" s="181" t="s">
        <v>696</v>
      </c>
      <c r="D331" s="181" t="s">
        <v>406</v>
      </c>
      <c r="E331" s="182" t="s">
        <v>2670</v>
      </c>
      <c r="F331" s="183" t="s">
        <v>2671</v>
      </c>
      <c r="G331" s="184" t="s">
        <v>239</v>
      </c>
      <c r="H331" s="185">
        <v>300</v>
      </c>
      <c r="I331" s="186"/>
      <c r="J331" s="185">
        <f t="shared" si="7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76"/>
        <v>0</v>
      </c>
      <c r="Q331" s="171">
        <v>0</v>
      </c>
      <c r="R331" s="171">
        <f t="shared" si="77"/>
        <v>0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189</v>
      </c>
      <c r="AT331" s="173" t="s">
        <v>406</v>
      </c>
      <c r="AU331" s="173" t="s">
        <v>150</v>
      </c>
      <c r="AY331" s="14" t="s">
        <v>172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3" t="s">
        <v>1102</v>
      </c>
    </row>
    <row r="332" spans="1:65" s="2" customFormat="1" ht="24.2" customHeight="1">
      <c r="A332" s="29"/>
      <c r="B332" s="127"/>
      <c r="C332" s="162" t="s">
        <v>990</v>
      </c>
      <c r="D332" s="162" t="s">
        <v>175</v>
      </c>
      <c r="E332" s="163" t="s">
        <v>2672</v>
      </c>
      <c r="F332" s="164" t="s">
        <v>2673</v>
      </c>
      <c r="G332" s="165" t="s">
        <v>239</v>
      </c>
      <c r="H332" s="166">
        <v>700</v>
      </c>
      <c r="I332" s="167"/>
      <c r="J332" s="166">
        <f t="shared" si="7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179</v>
      </c>
      <c r="AT332" s="173" t="s">
        <v>175</v>
      </c>
      <c r="AU332" s="173" t="s">
        <v>150</v>
      </c>
      <c r="AY332" s="14" t="s">
        <v>172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3" t="s">
        <v>1106</v>
      </c>
    </row>
    <row r="333" spans="1:65" s="2" customFormat="1" ht="24.2" customHeight="1">
      <c r="A333" s="29"/>
      <c r="B333" s="127"/>
      <c r="C333" s="181" t="s">
        <v>700</v>
      </c>
      <c r="D333" s="181" t="s">
        <v>406</v>
      </c>
      <c r="E333" s="182" t="s">
        <v>2674</v>
      </c>
      <c r="F333" s="183" t="s">
        <v>2675</v>
      </c>
      <c r="G333" s="184" t="s">
        <v>239</v>
      </c>
      <c r="H333" s="185">
        <v>700</v>
      </c>
      <c r="I333" s="186"/>
      <c r="J333" s="185">
        <f t="shared" si="7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189</v>
      </c>
      <c r="AT333" s="173" t="s">
        <v>406</v>
      </c>
      <c r="AU333" s="173" t="s">
        <v>150</v>
      </c>
      <c r="AY333" s="14" t="s">
        <v>172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3" t="s">
        <v>1109</v>
      </c>
    </row>
    <row r="334" spans="1:65" s="2" customFormat="1" ht="16.5" customHeight="1">
      <c r="A334" s="29"/>
      <c r="B334" s="127"/>
      <c r="C334" s="162" t="s">
        <v>997</v>
      </c>
      <c r="D334" s="162" t="s">
        <v>175</v>
      </c>
      <c r="E334" s="163" t="s">
        <v>2676</v>
      </c>
      <c r="F334" s="164" t="s">
        <v>2677</v>
      </c>
      <c r="G334" s="165" t="s">
        <v>239</v>
      </c>
      <c r="H334" s="166">
        <v>250</v>
      </c>
      <c r="I334" s="167"/>
      <c r="J334" s="166">
        <f t="shared" si="7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76"/>
        <v>0</v>
      </c>
      <c r="Q334" s="171">
        <v>0</v>
      </c>
      <c r="R334" s="171">
        <f t="shared" si="77"/>
        <v>0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179</v>
      </c>
      <c r="AT334" s="173" t="s">
        <v>175</v>
      </c>
      <c r="AU334" s="173" t="s">
        <v>150</v>
      </c>
      <c r="AY334" s="14" t="s">
        <v>172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3" t="s">
        <v>1113</v>
      </c>
    </row>
    <row r="335" spans="1:65" s="2" customFormat="1" ht="24.2" customHeight="1">
      <c r="A335" s="29"/>
      <c r="B335" s="127"/>
      <c r="C335" s="181" t="s">
        <v>703</v>
      </c>
      <c r="D335" s="181" t="s">
        <v>406</v>
      </c>
      <c r="E335" s="182" t="s">
        <v>2678</v>
      </c>
      <c r="F335" s="183" t="s">
        <v>2679</v>
      </c>
      <c r="G335" s="184" t="s">
        <v>239</v>
      </c>
      <c r="H335" s="185">
        <v>250</v>
      </c>
      <c r="I335" s="186"/>
      <c r="J335" s="185">
        <f t="shared" si="7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76"/>
        <v>0</v>
      </c>
      <c r="Q335" s="171">
        <v>0</v>
      </c>
      <c r="R335" s="171">
        <f t="shared" si="77"/>
        <v>0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189</v>
      </c>
      <c r="AT335" s="173" t="s">
        <v>406</v>
      </c>
      <c r="AU335" s="173" t="s">
        <v>150</v>
      </c>
      <c r="AY335" s="14" t="s">
        <v>172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3" t="s">
        <v>1116</v>
      </c>
    </row>
    <row r="336" spans="1:65" s="12" customFormat="1" ht="22.9" customHeight="1">
      <c r="B336" s="149"/>
      <c r="D336" s="150" t="s">
        <v>71</v>
      </c>
      <c r="E336" s="160" t="s">
        <v>2680</v>
      </c>
      <c r="F336" s="160" t="s">
        <v>2681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2682</v>
      </c>
      <c r="F337" s="160" t="s">
        <v>2683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1004</v>
      </c>
      <c r="D338" s="162" t="s">
        <v>175</v>
      </c>
      <c r="E338" s="163" t="s">
        <v>2684</v>
      </c>
      <c r="F338" s="164" t="s">
        <v>2685</v>
      </c>
      <c r="G338" s="165" t="s">
        <v>244</v>
      </c>
      <c r="H338" s="166">
        <v>120</v>
      </c>
      <c r="I338" s="167"/>
      <c r="J338" s="166">
        <f t="shared" ref="J338:J369" si="85">ROUND(I338*H338,3)</f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ref="P338:P369" si="86">O338*H338</f>
        <v>0</v>
      </c>
      <c r="Q338" s="171">
        <v>0</v>
      </c>
      <c r="R338" s="171">
        <f t="shared" ref="R338:R369" si="87">Q338*H338</f>
        <v>0</v>
      </c>
      <c r="S338" s="171">
        <v>0</v>
      </c>
      <c r="T338" s="172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179</v>
      </c>
      <c r="AT338" s="173" t="s">
        <v>175</v>
      </c>
      <c r="AU338" s="173" t="s">
        <v>182</v>
      </c>
      <c r="AY338" s="14" t="s">
        <v>172</v>
      </c>
      <c r="BE338" s="174">
        <f t="shared" ref="BE338:BE369" si="89">IF(N338="základná",J338,0)</f>
        <v>0</v>
      </c>
      <c r="BF338" s="174">
        <f t="shared" ref="BF338:BF369" si="90">IF(N338="znížená",J338,0)</f>
        <v>0</v>
      </c>
      <c r="BG338" s="174">
        <f t="shared" ref="BG338:BG369" si="91">IF(N338="zákl. prenesená",J338,0)</f>
        <v>0</v>
      </c>
      <c r="BH338" s="174">
        <f t="shared" ref="BH338:BH369" si="92">IF(N338="zníž. prenesená",J338,0)</f>
        <v>0</v>
      </c>
      <c r="BI338" s="174">
        <f t="shared" ref="BI338:BI369" si="93">IF(N338="nulová",J338,0)</f>
        <v>0</v>
      </c>
      <c r="BJ338" s="14" t="s">
        <v>150</v>
      </c>
      <c r="BK338" s="175">
        <f t="shared" ref="BK338:BK369" si="94">ROUND(I338*H338,3)</f>
        <v>0</v>
      </c>
      <c r="BL338" s="14" t="s">
        <v>179</v>
      </c>
      <c r="BM338" s="173" t="s">
        <v>1120</v>
      </c>
    </row>
    <row r="339" spans="1:65" s="2" customFormat="1" ht="21.75" customHeight="1">
      <c r="A339" s="29"/>
      <c r="B339" s="127"/>
      <c r="C339" s="181" t="s">
        <v>706</v>
      </c>
      <c r="D339" s="181" t="s">
        <v>406</v>
      </c>
      <c r="E339" s="182" t="s">
        <v>2686</v>
      </c>
      <c r="F339" s="183" t="s">
        <v>2687</v>
      </c>
      <c r="G339" s="184" t="s">
        <v>244</v>
      </c>
      <c r="H339" s="185">
        <v>120</v>
      </c>
      <c r="I339" s="186"/>
      <c r="J339" s="185">
        <f t="shared" si="8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189</v>
      </c>
      <c r="AT339" s="173" t="s">
        <v>406</v>
      </c>
      <c r="AU339" s="173" t="s">
        <v>182</v>
      </c>
      <c r="AY339" s="14" t="s">
        <v>172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3" t="s">
        <v>1123</v>
      </c>
    </row>
    <row r="340" spans="1:65" s="2" customFormat="1" ht="24.2" customHeight="1">
      <c r="A340" s="29"/>
      <c r="B340" s="127"/>
      <c r="C340" s="162" t="s">
        <v>1011</v>
      </c>
      <c r="D340" s="162" t="s">
        <v>175</v>
      </c>
      <c r="E340" s="163" t="s">
        <v>2688</v>
      </c>
      <c r="F340" s="164" t="s">
        <v>2689</v>
      </c>
      <c r="G340" s="165" t="s">
        <v>244</v>
      </c>
      <c r="H340" s="166">
        <v>80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179</v>
      </c>
      <c r="AT340" s="173" t="s">
        <v>175</v>
      </c>
      <c r="AU340" s="173" t="s">
        <v>182</v>
      </c>
      <c r="AY340" s="14" t="s">
        <v>172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3" t="s">
        <v>1127</v>
      </c>
    </row>
    <row r="341" spans="1:65" s="2" customFormat="1" ht="24.2" customHeight="1">
      <c r="A341" s="29"/>
      <c r="B341" s="127"/>
      <c r="C341" s="181" t="s">
        <v>709</v>
      </c>
      <c r="D341" s="181" t="s">
        <v>406</v>
      </c>
      <c r="E341" s="182" t="s">
        <v>2690</v>
      </c>
      <c r="F341" s="183" t="s">
        <v>2691</v>
      </c>
      <c r="G341" s="184" t="s">
        <v>244</v>
      </c>
      <c r="H341" s="185">
        <v>80</v>
      </c>
      <c r="I341" s="186"/>
      <c r="J341" s="185">
        <f t="shared" si="8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189</v>
      </c>
      <c r="AT341" s="173" t="s">
        <v>406</v>
      </c>
      <c r="AU341" s="173" t="s">
        <v>182</v>
      </c>
      <c r="AY341" s="14" t="s">
        <v>172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3" t="s">
        <v>1130</v>
      </c>
    </row>
    <row r="342" spans="1:65" s="2" customFormat="1" ht="37.9" customHeight="1">
      <c r="A342" s="29"/>
      <c r="B342" s="127"/>
      <c r="C342" s="162" t="s">
        <v>1018</v>
      </c>
      <c r="D342" s="162" t="s">
        <v>175</v>
      </c>
      <c r="E342" s="163" t="s">
        <v>2692</v>
      </c>
      <c r="F342" s="164" t="s">
        <v>2693</v>
      </c>
      <c r="G342" s="165" t="s">
        <v>244</v>
      </c>
      <c r="H342" s="166">
        <v>50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179</v>
      </c>
      <c r="AT342" s="173" t="s">
        <v>175</v>
      </c>
      <c r="AU342" s="173" t="s">
        <v>182</v>
      </c>
      <c r="AY342" s="14" t="s">
        <v>172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3" t="s">
        <v>1134</v>
      </c>
    </row>
    <row r="343" spans="1:65" s="2" customFormat="1" ht="16.5" customHeight="1">
      <c r="A343" s="29"/>
      <c r="B343" s="127"/>
      <c r="C343" s="181" t="s">
        <v>713</v>
      </c>
      <c r="D343" s="181" t="s">
        <v>406</v>
      </c>
      <c r="E343" s="182" t="s">
        <v>2694</v>
      </c>
      <c r="F343" s="183" t="s">
        <v>2695</v>
      </c>
      <c r="G343" s="184" t="s">
        <v>244</v>
      </c>
      <c r="H343" s="185">
        <v>50</v>
      </c>
      <c r="I343" s="186"/>
      <c r="J343" s="185">
        <f t="shared" si="8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189</v>
      </c>
      <c r="AT343" s="173" t="s">
        <v>406</v>
      </c>
      <c r="AU343" s="173" t="s">
        <v>182</v>
      </c>
      <c r="AY343" s="14" t="s">
        <v>172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3" t="s">
        <v>1137</v>
      </c>
    </row>
    <row r="344" spans="1:65" s="2" customFormat="1" ht="24.2" customHeight="1">
      <c r="A344" s="29"/>
      <c r="B344" s="127"/>
      <c r="C344" s="162" t="s">
        <v>1025</v>
      </c>
      <c r="D344" s="162" t="s">
        <v>175</v>
      </c>
      <c r="E344" s="163" t="s">
        <v>2696</v>
      </c>
      <c r="F344" s="164" t="s">
        <v>2697</v>
      </c>
      <c r="G344" s="165" t="s">
        <v>244</v>
      </c>
      <c r="H344" s="166">
        <v>27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182</v>
      </c>
      <c r="AY344" s="14" t="s">
        <v>172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3" t="s">
        <v>1141</v>
      </c>
    </row>
    <row r="345" spans="1:65" s="2" customFormat="1" ht="16.5" customHeight="1">
      <c r="A345" s="29"/>
      <c r="B345" s="127"/>
      <c r="C345" s="181" t="s">
        <v>716</v>
      </c>
      <c r="D345" s="181" t="s">
        <v>406</v>
      </c>
      <c r="E345" s="182" t="s">
        <v>2698</v>
      </c>
      <c r="F345" s="183" t="s">
        <v>2699</v>
      </c>
      <c r="G345" s="184" t="s">
        <v>244</v>
      </c>
      <c r="H345" s="185">
        <v>27</v>
      </c>
      <c r="I345" s="186"/>
      <c r="J345" s="185">
        <f t="shared" si="8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189</v>
      </c>
      <c r="AT345" s="173" t="s">
        <v>406</v>
      </c>
      <c r="AU345" s="173" t="s">
        <v>182</v>
      </c>
      <c r="AY345" s="14" t="s">
        <v>172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3" t="s">
        <v>1144</v>
      </c>
    </row>
    <row r="346" spans="1:65" s="2" customFormat="1" ht="16.5" customHeight="1">
      <c r="A346" s="29"/>
      <c r="B346" s="127"/>
      <c r="C346" s="181" t="s">
        <v>1032</v>
      </c>
      <c r="D346" s="181" t="s">
        <v>406</v>
      </c>
      <c r="E346" s="182" t="s">
        <v>2700</v>
      </c>
      <c r="F346" s="183" t="s">
        <v>2701</v>
      </c>
      <c r="G346" s="184" t="s">
        <v>244</v>
      </c>
      <c r="H346" s="185">
        <v>27</v>
      </c>
      <c r="I346" s="186"/>
      <c r="J346" s="185">
        <f t="shared" si="8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189</v>
      </c>
      <c r="AT346" s="173" t="s">
        <v>406</v>
      </c>
      <c r="AU346" s="173" t="s">
        <v>182</v>
      </c>
      <c r="AY346" s="14" t="s">
        <v>172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3" t="s">
        <v>1148</v>
      </c>
    </row>
    <row r="347" spans="1:65" s="2" customFormat="1" ht="16.5" customHeight="1">
      <c r="A347" s="29"/>
      <c r="B347" s="127"/>
      <c r="C347" s="181" t="s">
        <v>720</v>
      </c>
      <c r="D347" s="181" t="s">
        <v>406</v>
      </c>
      <c r="E347" s="182" t="s">
        <v>2702</v>
      </c>
      <c r="F347" s="183" t="s">
        <v>2703</v>
      </c>
      <c r="G347" s="184" t="s">
        <v>244</v>
      </c>
      <c r="H347" s="185">
        <v>27</v>
      </c>
      <c r="I347" s="186"/>
      <c r="J347" s="185">
        <f t="shared" si="8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189</v>
      </c>
      <c r="AT347" s="173" t="s">
        <v>406</v>
      </c>
      <c r="AU347" s="173" t="s">
        <v>182</v>
      </c>
      <c r="AY347" s="14" t="s">
        <v>172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3" t="s">
        <v>1151</v>
      </c>
    </row>
    <row r="348" spans="1:65" s="2" customFormat="1" ht="24.2" customHeight="1">
      <c r="A348" s="29"/>
      <c r="B348" s="127"/>
      <c r="C348" s="162" t="s">
        <v>1039</v>
      </c>
      <c r="D348" s="162" t="s">
        <v>175</v>
      </c>
      <c r="E348" s="163" t="s">
        <v>2704</v>
      </c>
      <c r="F348" s="164" t="s">
        <v>2705</v>
      </c>
      <c r="G348" s="165" t="s">
        <v>244</v>
      </c>
      <c r="H348" s="166">
        <v>1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179</v>
      </c>
      <c r="AT348" s="173" t="s">
        <v>175</v>
      </c>
      <c r="AU348" s="173" t="s">
        <v>182</v>
      </c>
      <c r="AY348" s="14" t="s">
        <v>172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3" t="s">
        <v>2706</v>
      </c>
    </row>
    <row r="349" spans="1:65" s="2" customFormat="1" ht="21.75" customHeight="1">
      <c r="A349" s="29"/>
      <c r="B349" s="127"/>
      <c r="C349" s="181" t="s">
        <v>721</v>
      </c>
      <c r="D349" s="181" t="s">
        <v>406</v>
      </c>
      <c r="E349" s="182" t="s">
        <v>2707</v>
      </c>
      <c r="F349" s="183" t="s">
        <v>2708</v>
      </c>
      <c r="G349" s="184" t="s">
        <v>244</v>
      </c>
      <c r="H349" s="185">
        <v>1</v>
      </c>
      <c r="I349" s="186"/>
      <c r="J349" s="185">
        <f t="shared" si="8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189</v>
      </c>
      <c r="AT349" s="173" t="s">
        <v>406</v>
      </c>
      <c r="AU349" s="173" t="s">
        <v>182</v>
      </c>
      <c r="AY349" s="14" t="s">
        <v>172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3" t="s">
        <v>1164</v>
      </c>
    </row>
    <row r="350" spans="1:65" s="2" customFormat="1" ht="16.5" customHeight="1">
      <c r="A350" s="29"/>
      <c r="B350" s="127"/>
      <c r="C350" s="181" t="s">
        <v>1046</v>
      </c>
      <c r="D350" s="181" t="s">
        <v>406</v>
      </c>
      <c r="E350" s="182" t="s">
        <v>2709</v>
      </c>
      <c r="F350" s="183" t="s">
        <v>2710</v>
      </c>
      <c r="G350" s="184" t="s">
        <v>244</v>
      </c>
      <c r="H350" s="185">
        <v>1</v>
      </c>
      <c r="I350" s="186"/>
      <c r="J350" s="185">
        <f t="shared" si="8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189</v>
      </c>
      <c r="AT350" s="173" t="s">
        <v>406</v>
      </c>
      <c r="AU350" s="173" t="s">
        <v>182</v>
      </c>
      <c r="AY350" s="14" t="s">
        <v>172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3" t="s">
        <v>1168</v>
      </c>
    </row>
    <row r="351" spans="1:65" s="2" customFormat="1" ht="24.2" customHeight="1">
      <c r="A351" s="29"/>
      <c r="B351" s="127"/>
      <c r="C351" s="162" t="s">
        <v>726</v>
      </c>
      <c r="D351" s="162" t="s">
        <v>175</v>
      </c>
      <c r="E351" s="163" t="s">
        <v>2711</v>
      </c>
      <c r="F351" s="164" t="s">
        <v>2712</v>
      </c>
      <c r="G351" s="165" t="s">
        <v>244</v>
      </c>
      <c r="H351" s="166">
        <v>14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38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179</v>
      </c>
      <c r="AT351" s="173" t="s">
        <v>175</v>
      </c>
      <c r="AU351" s="173" t="s">
        <v>182</v>
      </c>
      <c r="AY351" s="14" t="s">
        <v>172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3" t="s">
        <v>1172</v>
      </c>
    </row>
    <row r="352" spans="1:65" s="2" customFormat="1" ht="24.2" customHeight="1">
      <c r="A352" s="29"/>
      <c r="B352" s="127"/>
      <c r="C352" s="181" t="s">
        <v>1053</v>
      </c>
      <c r="D352" s="181" t="s">
        <v>406</v>
      </c>
      <c r="E352" s="182" t="s">
        <v>2713</v>
      </c>
      <c r="F352" s="183" t="s">
        <v>2714</v>
      </c>
      <c r="G352" s="184" t="s">
        <v>244</v>
      </c>
      <c r="H352" s="185">
        <v>14</v>
      </c>
      <c r="I352" s="186"/>
      <c r="J352" s="185">
        <f t="shared" si="8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189</v>
      </c>
      <c r="AT352" s="173" t="s">
        <v>406</v>
      </c>
      <c r="AU352" s="173" t="s">
        <v>182</v>
      </c>
      <c r="AY352" s="14" t="s">
        <v>172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3" t="s">
        <v>1178</v>
      </c>
    </row>
    <row r="353" spans="1:65" s="2" customFormat="1" ht="16.5" customHeight="1">
      <c r="A353" s="29"/>
      <c r="B353" s="127"/>
      <c r="C353" s="181" t="s">
        <v>731</v>
      </c>
      <c r="D353" s="181" t="s">
        <v>406</v>
      </c>
      <c r="E353" s="182" t="s">
        <v>2709</v>
      </c>
      <c r="F353" s="183" t="s">
        <v>2710</v>
      </c>
      <c r="G353" s="184" t="s">
        <v>244</v>
      </c>
      <c r="H353" s="185">
        <v>14</v>
      </c>
      <c r="I353" s="186"/>
      <c r="J353" s="185">
        <f t="shared" si="8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189</v>
      </c>
      <c r="AT353" s="173" t="s">
        <v>406</v>
      </c>
      <c r="AU353" s="173" t="s">
        <v>182</v>
      </c>
      <c r="AY353" s="14" t="s">
        <v>172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3" t="s">
        <v>1182</v>
      </c>
    </row>
    <row r="354" spans="1:65" s="2" customFormat="1" ht="24.2" customHeight="1">
      <c r="A354" s="29"/>
      <c r="B354" s="127"/>
      <c r="C354" s="162" t="s">
        <v>1060</v>
      </c>
      <c r="D354" s="162" t="s">
        <v>175</v>
      </c>
      <c r="E354" s="163" t="s">
        <v>2715</v>
      </c>
      <c r="F354" s="164" t="s">
        <v>2716</v>
      </c>
      <c r="G354" s="165" t="s">
        <v>244</v>
      </c>
      <c r="H354" s="166">
        <v>2</v>
      </c>
      <c r="I354" s="167"/>
      <c r="J354" s="166">
        <f t="shared" si="8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179</v>
      </c>
      <c r="AT354" s="173" t="s">
        <v>175</v>
      </c>
      <c r="AU354" s="173" t="s">
        <v>182</v>
      </c>
      <c r="AY354" s="14" t="s">
        <v>172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3" t="s">
        <v>1186</v>
      </c>
    </row>
    <row r="355" spans="1:65" s="2" customFormat="1" ht="24.2" customHeight="1">
      <c r="A355" s="29"/>
      <c r="B355" s="127"/>
      <c r="C355" s="181" t="s">
        <v>735</v>
      </c>
      <c r="D355" s="181" t="s">
        <v>406</v>
      </c>
      <c r="E355" s="182" t="s">
        <v>2717</v>
      </c>
      <c r="F355" s="183" t="s">
        <v>2718</v>
      </c>
      <c r="G355" s="184" t="s">
        <v>244</v>
      </c>
      <c r="H355" s="185">
        <v>2</v>
      </c>
      <c r="I355" s="186"/>
      <c r="J355" s="185">
        <f t="shared" si="8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189</v>
      </c>
      <c r="AT355" s="173" t="s">
        <v>406</v>
      </c>
      <c r="AU355" s="173" t="s">
        <v>182</v>
      </c>
      <c r="AY355" s="14" t="s">
        <v>172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3" t="s">
        <v>2719</v>
      </c>
    </row>
    <row r="356" spans="1:65" s="2" customFormat="1" ht="16.5" customHeight="1">
      <c r="A356" s="29"/>
      <c r="B356" s="127"/>
      <c r="C356" s="181" t="s">
        <v>1067</v>
      </c>
      <c r="D356" s="181" t="s">
        <v>406</v>
      </c>
      <c r="E356" s="182" t="s">
        <v>2709</v>
      </c>
      <c r="F356" s="183" t="s">
        <v>2710</v>
      </c>
      <c r="G356" s="184" t="s">
        <v>244</v>
      </c>
      <c r="H356" s="185">
        <v>2</v>
      </c>
      <c r="I356" s="186"/>
      <c r="J356" s="185">
        <f t="shared" si="8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189</v>
      </c>
      <c r="AT356" s="173" t="s">
        <v>406</v>
      </c>
      <c r="AU356" s="173" t="s">
        <v>182</v>
      </c>
      <c r="AY356" s="14" t="s">
        <v>172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3" t="s">
        <v>2720</v>
      </c>
    </row>
    <row r="357" spans="1:65" s="2" customFormat="1" ht="16.5" customHeight="1">
      <c r="A357" s="29"/>
      <c r="B357" s="127"/>
      <c r="C357" s="162" t="s">
        <v>738</v>
      </c>
      <c r="D357" s="162" t="s">
        <v>175</v>
      </c>
      <c r="E357" s="163" t="s">
        <v>2721</v>
      </c>
      <c r="F357" s="164" t="s">
        <v>2722</v>
      </c>
      <c r="G357" s="165" t="s">
        <v>244</v>
      </c>
      <c r="H357" s="166">
        <v>8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38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179</v>
      </c>
      <c r="AT357" s="173" t="s">
        <v>175</v>
      </c>
      <c r="AU357" s="173" t="s">
        <v>182</v>
      </c>
      <c r="AY357" s="14" t="s">
        <v>172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3" t="s">
        <v>2723</v>
      </c>
    </row>
    <row r="358" spans="1:65" s="2" customFormat="1" ht="21.75" customHeight="1">
      <c r="A358" s="29"/>
      <c r="B358" s="127"/>
      <c r="C358" s="181" t="s">
        <v>1074</v>
      </c>
      <c r="D358" s="181" t="s">
        <v>406</v>
      </c>
      <c r="E358" s="182" t="s">
        <v>2724</v>
      </c>
      <c r="F358" s="183" t="s">
        <v>2725</v>
      </c>
      <c r="G358" s="184" t="s">
        <v>244</v>
      </c>
      <c r="H358" s="185">
        <v>8</v>
      </c>
      <c r="I358" s="186"/>
      <c r="J358" s="185">
        <f t="shared" si="8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189</v>
      </c>
      <c r="AT358" s="173" t="s">
        <v>406</v>
      </c>
      <c r="AU358" s="173" t="s">
        <v>182</v>
      </c>
      <c r="AY358" s="14" t="s">
        <v>172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3" t="s">
        <v>2726</v>
      </c>
    </row>
    <row r="359" spans="1:65" s="2" customFormat="1" ht="24.2" customHeight="1">
      <c r="A359" s="29"/>
      <c r="B359" s="127"/>
      <c r="C359" s="162" t="s">
        <v>742</v>
      </c>
      <c r="D359" s="162" t="s">
        <v>175</v>
      </c>
      <c r="E359" s="163" t="s">
        <v>2727</v>
      </c>
      <c r="F359" s="164" t="s">
        <v>2728</v>
      </c>
      <c r="G359" s="165" t="s">
        <v>244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38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179</v>
      </c>
      <c r="AT359" s="173" t="s">
        <v>175</v>
      </c>
      <c r="AU359" s="173" t="s">
        <v>182</v>
      </c>
      <c r="AY359" s="14" t="s">
        <v>172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3" t="s">
        <v>1195</v>
      </c>
    </row>
    <row r="360" spans="1:65" s="2" customFormat="1" ht="24.2" customHeight="1">
      <c r="A360" s="29"/>
      <c r="B360" s="127"/>
      <c r="C360" s="181" t="s">
        <v>1082</v>
      </c>
      <c r="D360" s="181" t="s">
        <v>406</v>
      </c>
      <c r="E360" s="182" t="s">
        <v>2729</v>
      </c>
      <c r="F360" s="183" t="s">
        <v>2730</v>
      </c>
      <c r="G360" s="184" t="s">
        <v>244</v>
      </c>
      <c r="H360" s="185">
        <v>1</v>
      </c>
      <c r="I360" s="186"/>
      <c r="J360" s="185">
        <f t="shared" si="8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189</v>
      </c>
      <c r="AT360" s="173" t="s">
        <v>406</v>
      </c>
      <c r="AU360" s="173" t="s">
        <v>182</v>
      </c>
      <c r="AY360" s="14" t="s">
        <v>172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3" t="s">
        <v>1199</v>
      </c>
    </row>
    <row r="361" spans="1:65" s="2" customFormat="1" ht="16.5" customHeight="1">
      <c r="A361" s="29"/>
      <c r="B361" s="127"/>
      <c r="C361" s="181" t="s">
        <v>745</v>
      </c>
      <c r="D361" s="181" t="s">
        <v>406</v>
      </c>
      <c r="E361" s="182" t="s">
        <v>2731</v>
      </c>
      <c r="F361" s="183" t="s">
        <v>2732</v>
      </c>
      <c r="G361" s="184" t="s">
        <v>244</v>
      </c>
      <c r="H361" s="185">
        <v>1</v>
      </c>
      <c r="I361" s="186"/>
      <c r="J361" s="185">
        <f t="shared" si="8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189</v>
      </c>
      <c r="AT361" s="173" t="s">
        <v>406</v>
      </c>
      <c r="AU361" s="173" t="s">
        <v>182</v>
      </c>
      <c r="AY361" s="14" t="s">
        <v>172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3" t="s">
        <v>1208</v>
      </c>
    </row>
    <row r="362" spans="1:65" s="2" customFormat="1" ht="16.5" customHeight="1">
      <c r="A362" s="29"/>
      <c r="B362" s="127"/>
      <c r="C362" s="181" t="s">
        <v>1089</v>
      </c>
      <c r="D362" s="181" t="s">
        <v>406</v>
      </c>
      <c r="E362" s="182" t="s">
        <v>2733</v>
      </c>
      <c r="F362" s="183" t="s">
        <v>2734</v>
      </c>
      <c r="G362" s="184" t="s">
        <v>244</v>
      </c>
      <c r="H362" s="185">
        <v>1</v>
      </c>
      <c r="I362" s="186"/>
      <c r="J362" s="185">
        <f t="shared" si="8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189</v>
      </c>
      <c r="AT362" s="173" t="s">
        <v>406</v>
      </c>
      <c r="AU362" s="173" t="s">
        <v>182</v>
      </c>
      <c r="AY362" s="14" t="s">
        <v>172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3" t="s">
        <v>1212</v>
      </c>
    </row>
    <row r="363" spans="1:65" s="2" customFormat="1" ht="24.2" customHeight="1">
      <c r="A363" s="29"/>
      <c r="B363" s="127"/>
      <c r="C363" s="162" t="s">
        <v>749</v>
      </c>
      <c r="D363" s="162" t="s">
        <v>175</v>
      </c>
      <c r="E363" s="163" t="s">
        <v>2735</v>
      </c>
      <c r="F363" s="164" t="s">
        <v>2736</v>
      </c>
      <c r="G363" s="165" t="s">
        <v>244</v>
      </c>
      <c r="H363" s="166">
        <v>4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38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179</v>
      </c>
      <c r="AT363" s="173" t="s">
        <v>175</v>
      </c>
      <c r="AU363" s="173" t="s">
        <v>182</v>
      </c>
      <c r="AY363" s="14" t="s">
        <v>172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3" t="s">
        <v>1226</v>
      </c>
    </row>
    <row r="364" spans="1:65" s="2" customFormat="1" ht="16.5" customHeight="1">
      <c r="A364" s="29"/>
      <c r="B364" s="127"/>
      <c r="C364" s="181" t="s">
        <v>1096</v>
      </c>
      <c r="D364" s="181" t="s">
        <v>406</v>
      </c>
      <c r="E364" s="182" t="s">
        <v>2709</v>
      </c>
      <c r="F364" s="183" t="s">
        <v>2710</v>
      </c>
      <c r="G364" s="184" t="s">
        <v>244</v>
      </c>
      <c r="H364" s="185">
        <v>4</v>
      </c>
      <c r="I364" s="186"/>
      <c r="J364" s="185">
        <f t="shared" si="8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189</v>
      </c>
      <c r="AT364" s="173" t="s">
        <v>406</v>
      </c>
      <c r="AU364" s="173" t="s">
        <v>182</v>
      </c>
      <c r="AY364" s="14" t="s">
        <v>172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3" t="s">
        <v>1232</v>
      </c>
    </row>
    <row r="365" spans="1:65" s="2" customFormat="1" ht="24.2" customHeight="1">
      <c r="A365" s="29"/>
      <c r="B365" s="127"/>
      <c r="C365" s="181" t="s">
        <v>752</v>
      </c>
      <c r="D365" s="181" t="s">
        <v>406</v>
      </c>
      <c r="E365" s="182" t="s">
        <v>2737</v>
      </c>
      <c r="F365" s="183" t="s">
        <v>2738</v>
      </c>
      <c r="G365" s="184" t="s">
        <v>244</v>
      </c>
      <c r="H365" s="185">
        <v>4</v>
      </c>
      <c r="I365" s="186"/>
      <c r="J365" s="185">
        <f t="shared" si="8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189</v>
      </c>
      <c r="AT365" s="173" t="s">
        <v>406</v>
      </c>
      <c r="AU365" s="173" t="s">
        <v>182</v>
      </c>
      <c r="AY365" s="14" t="s">
        <v>172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3" t="s">
        <v>1235</v>
      </c>
    </row>
    <row r="366" spans="1:65" s="2" customFormat="1" ht="24.2" customHeight="1">
      <c r="A366" s="29"/>
      <c r="B366" s="127"/>
      <c r="C366" s="162" t="s">
        <v>1103</v>
      </c>
      <c r="D366" s="162" t="s">
        <v>175</v>
      </c>
      <c r="E366" s="163" t="s">
        <v>2739</v>
      </c>
      <c r="F366" s="164" t="s">
        <v>2740</v>
      </c>
      <c r="G366" s="165" t="s">
        <v>244</v>
      </c>
      <c r="H366" s="166">
        <v>57</v>
      </c>
      <c r="I366" s="167"/>
      <c r="J366" s="166">
        <f t="shared" si="8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179</v>
      </c>
      <c r="AT366" s="173" t="s">
        <v>175</v>
      </c>
      <c r="AU366" s="173" t="s">
        <v>182</v>
      </c>
      <c r="AY366" s="14" t="s">
        <v>172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3" t="s">
        <v>1239</v>
      </c>
    </row>
    <row r="367" spans="1:65" s="2" customFormat="1" ht="24.2" customHeight="1">
      <c r="A367" s="29"/>
      <c r="B367" s="127"/>
      <c r="C367" s="181" t="s">
        <v>756</v>
      </c>
      <c r="D367" s="181" t="s">
        <v>406</v>
      </c>
      <c r="E367" s="182" t="s">
        <v>2741</v>
      </c>
      <c r="F367" s="183" t="s">
        <v>2742</v>
      </c>
      <c r="G367" s="184" t="s">
        <v>244</v>
      </c>
      <c r="H367" s="185">
        <v>57</v>
      </c>
      <c r="I367" s="186"/>
      <c r="J367" s="185">
        <f t="shared" si="8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189</v>
      </c>
      <c r="AT367" s="173" t="s">
        <v>406</v>
      </c>
      <c r="AU367" s="173" t="s">
        <v>182</v>
      </c>
      <c r="AY367" s="14" t="s">
        <v>172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3" t="s">
        <v>1251</v>
      </c>
    </row>
    <row r="368" spans="1:65" s="2" customFormat="1" ht="24.2" customHeight="1">
      <c r="A368" s="29"/>
      <c r="B368" s="127"/>
      <c r="C368" s="162" t="s">
        <v>1110</v>
      </c>
      <c r="D368" s="162" t="s">
        <v>175</v>
      </c>
      <c r="E368" s="163" t="s">
        <v>2743</v>
      </c>
      <c r="F368" s="164" t="s">
        <v>2744</v>
      </c>
      <c r="G368" s="165" t="s">
        <v>244</v>
      </c>
      <c r="H368" s="166">
        <v>11</v>
      </c>
      <c r="I368" s="167"/>
      <c r="J368" s="166">
        <f t="shared" si="8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86"/>
        <v>0</v>
      </c>
      <c r="Q368" s="171">
        <v>0</v>
      </c>
      <c r="R368" s="171">
        <f t="shared" si="87"/>
        <v>0</v>
      </c>
      <c r="S368" s="171">
        <v>0</v>
      </c>
      <c r="T368" s="172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179</v>
      </c>
      <c r="AT368" s="173" t="s">
        <v>175</v>
      </c>
      <c r="AU368" s="173" t="s">
        <v>182</v>
      </c>
      <c r="AY368" s="14" t="s">
        <v>172</v>
      </c>
      <c r="BE368" s="174">
        <f t="shared" si="89"/>
        <v>0</v>
      </c>
      <c r="BF368" s="174">
        <f t="shared" si="90"/>
        <v>0</v>
      </c>
      <c r="BG368" s="174">
        <f t="shared" si="91"/>
        <v>0</v>
      </c>
      <c r="BH368" s="174">
        <f t="shared" si="92"/>
        <v>0</v>
      </c>
      <c r="BI368" s="174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3" t="s">
        <v>1255</v>
      </c>
    </row>
    <row r="369" spans="1:65" s="2" customFormat="1" ht="24.2" customHeight="1">
      <c r="A369" s="29"/>
      <c r="B369" s="127"/>
      <c r="C369" s="181" t="s">
        <v>759</v>
      </c>
      <c r="D369" s="181" t="s">
        <v>406</v>
      </c>
      <c r="E369" s="182" t="s">
        <v>2745</v>
      </c>
      <c r="F369" s="183" t="s">
        <v>2746</v>
      </c>
      <c r="G369" s="184" t="s">
        <v>244</v>
      </c>
      <c r="H369" s="185">
        <v>11</v>
      </c>
      <c r="I369" s="186"/>
      <c r="J369" s="185">
        <f t="shared" si="8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86"/>
        <v>0</v>
      </c>
      <c r="Q369" s="171">
        <v>0</v>
      </c>
      <c r="R369" s="171">
        <f t="shared" si="87"/>
        <v>0</v>
      </c>
      <c r="S369" s="171">
        <v>0</v>
      </c>
      <c r="T369" s="172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189</v>
      </c>
      <c r="AT369" s="173" t="s">
        <v>406</v>
      </c>
      <c r="AU369" s="173" t="s">
        <v>182</v>
      </c>
      <c r="AY369" s="14" t="s">
        <v>172</v>
      </c>
      <c r="BE369" s="174">
        <f t="shared" si="89"/>
        <v>0</v>
      </c>
      <c r="BF369" s="174">
        <f t="shared" si="90"/>
        <v>0</v>
      </c>
      <c r="BG369" s="174">
        <f t="shared" si="91"/>
        <v>0</v>
      </c>
      <c r="BH369" s="174">
        <f t="shared" si="92"/>
        <v>0</v>
      </c>
      <c r="BI369" s="174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3" t="s">
        <v>1260</v>
      </c>
    </row>
    <row r="370" spans="1:65" s="2" customFormat="1" ht="37.9" customHeight="1">
      <c r="A370" s="29"/>
      <c r="B370" s="127"/>
      <c r="C370" s="162" t="s">
        <v>1117</v>
      </c>
      <c r="D370" s="162" t="s">
        <v>175</v>
      </c>
      <c r="E370" s="163" t="s">
        <v>2747</v>
      </c>
      <c r="F370" s="164" t="s">
        <v>2748</v>
      </c>
      <c r="G370" s="165" t="s">
        <v>244</v>
      </c>
      <c r="H370" s="166">
        <v>2</v>
      </c>
      <c r="I370" s="167"/>
      <c r="J370" s="166">
        <f t="shared" ref="J370:J401" si="95"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ref="P370:P401" si="96">O370*H370</f>
        <v>0</v>
      </c>
      <c r="Q370" s="171">
        <v>0</v>
      </c>
      <c r="R370" s="171">
        <f t="shared" ref="R370:R401" si="97">Q370*H370</f>
        <v>0</v>
      </c>
      <c r="S370" s="171">
        <v>0</v>
      </c>
      <c r="T370" s="172">
        <f t="shared" ref="T370:T401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179</v>
      </c>
      <c r="AT370" s="173" t="s">
        <v>175</v>
      </c>
      <c r="AU370" s="173" t="s">
        <v>182</v>
      </c>
      <c r="AY370" s="14" t="s">
        <v>172</v>
      </c>
      <c r="BE370" s="174">
        <f t="shared" ref="BE370:BE388" si="99">IF(N370="základná",J370,0)</f>
        <v>0</v>
      </c>
      <c r="BF370" s="174">
        <f t="shared" ref="BF370:BF388" si="100">IF(N370="znížená",J370,0)</f>
        <v>0</v>
      </c>
      <c r="BG370" s="174">
        <f t="shared" ref="BG370:BG388" si="101">IF(N370="zákl. prenesená",J370,0)</f>
        <v>0</v>
      </c>
      <c r="BH370" s="174">
        <f t="shared" ref="BH370:BH388" si="102">IF(N370="zníž. prenesená",J370,0)</f>
        <v>0</v>
      </c>
      <c r="BI370" s="174">
        <f t="shared" ref="BI370:BI388" si="103">IF(N370="nulová",J370,0)</f>
        <v>0</v>
      </c>
      <c r="BJ370" s="14" t="s">
        <v>150</v>
      </c>
      <c r="BK370" s="175">
        <f t="shared" ref="BK370:BK388" si="104">ROUND(I370*H370,3)</f>
        <v>0</v>
      </c>
      <c r="BL370" s="14" t="s">
        <v>179</v>
      </c>
      <c r="BM370" s="173" t="s">
        <v>1264</v>
      </c>
    </row>
    <row r="371" spans="1:65" s="2" customFormat="1" ht="24.2" customHeight="1">
      <c r="A371" s="29"/>
      <c r="B371" s="127"/>
      <c r="C371" s="181" t="s">
        <v>763</v>
      </c>
      <c r="D371" s="181" t="s">
        <v>406</v>
      </c>
      <c r="E371" s="182" t="s">
        <v>2749</v>
      </c>
      <c r="F371" s="183" t="s">
        <v>2750</v>
      </c>
      <c r="G371" s="184" t="s">
        <v>244</v>
      </c>
      <c r="H371" s="185">
        <v>2</v>
      </c>
      <c r="I371" s="186"/>
      <c r="J371" s="185">
        <f t="shared" si="9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96"/>
        <v>0</v>
      </c>
      <c r="Q371" s="171">
        <v>0</v>
      </c>
      <c r="R371" s="171">
        <f t="shared" si="97"/>
        <v>0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189</v>
      </c>
      <c r="AT371" s="173" t="s">
        <v>406</v>
      </c>
      <c r="AU371" s="173" t="s">
        <v>182</v>
      </c>
      <c r="AY371" s="14" t="s">
        <v>172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3" t="s">
        <v>1274</v>
      </c>
    </row>
    <row r="372" spans="1:65" s="2" customFormat="1" ht="37.9" customHeight="1">
      <c r="A372" s="29"/>
      <c r="B372" s="127"/>
      <c r="C372" s="162" t="s">
        <v>1124</v>
      </c>
      <c r="D372" s="162" t="s">
        <v>175</v>
      </c>
      <c r="E372" s="163" t="s">
        <v>2751</v>
      </c>
      <c r="F372" s="164" t="s">
        <v>2752</v>
      </c>
      <c r="G372" s="165" t="s">
        <v>244</v>
      </c>
      <c r="H372" s="166">
        <v>2</v>
      </c>
      <c r="I372" s="167"/>
      <c r="J372" s="166">
        <f t="shared" si="9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96"/>
        <v>0</v>
      </c>
      <c r="Q372" s="171">
        <v>0</v>
      </c>
      <c r="R372" s="171">
        <f t="shared" si="97"/>
        <v>0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179</v>
      </c>
      <c r="AT372" s="173" t="s">
        <v>175</v>
      </c>
      <c r="AU372" s="173" t="s">
        <v>182</v>
      </c>
      <c r="AY372" s="14" t="s">
        <v>172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3" t="s">
        <v>1277</v>
      </c>
    </row>
    <row r="373" spans="1:65" s="2" customFormat="1" ht="24.2" customHeight="1">
      <c r="A373" s="29"/>
      <c r="B373" s="127"/>
      <c r="C373" s="181" t="s">
        <v>766</v>
      </c>
      <c r="D373" s="181" t="s">
        <v>406</v>
      </c>
      <c r="E373" s="182" t="s">
        <v>2753</v>
      </c>
      <c r="F373" s="183" t="s">
        <v>2754</v>
      </c>
      <c r="G373" s="184" t="s">
        <v>244</v>
      </c>
      <c r="H373" s="185">
        <v>2</v>
      </c>
      <c r="I373" s="186"/>
      <c r="J373" s="185">
        <f t="shared" si="9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96"/>
        <v>0</v>
      </c>
      <c r="Q373" s="171">
        <v>0</v>
      </c>
      <c r="R373" s="171">
        <f t="shared" si="97"/>
        <v>0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189</v>
      </c>
      <c r="AT373" s="173" t="s">
        <v>406</v>
      </c>
      <c r="AU373" s="173" t="s">
        <v>182</v>
      </c>
      <c r="AY373" s="14" t="s">
        <v>172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3" t="s">
        <v>1281</v>
      </c>
    </row>
    <row r="374" spans="1:65" s="2" customFormat="1" ht="24.2" customHeight="1">
      <c r="A374" s="29"/>
      <c r="B374" s="127"/>
      <c r="C374" s="162" t="s">
        <v>1131</v>
      </c>
      <c r="D374" s="162" t="s">
        <v>175</v>
      </c>
      <c r="E374" s="163" t="s">
        <v>2755</v>
      </c>
      <c r="F374" s="164" t="s">
        <v>2756</v>
      </c>
      <c r="G374" s="165" t="s">
        <v>244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96"/>
        <v>0</v>
      </c>
      <c r="Q374" s="171">
        <v>0</v>
      </c>
      <c r="R374" s="171">
        <f t="shared" si="97"/>
        <v>0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179</v>
      </c>
      <c r="AT374" s="173" t="s">
        <v>175</v>
      </c>
      <c r="AU374" s="173" t="s">
        <v>182</v>
      </c>
      <c r="AY374" s="14" t="s">
        <v>172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3" t="s">
        <v>1284</v>
      </c>
    </row>
    <row r="375" spans="1:65" s="2" customFormat="1" ht="21.75" customHeight="1">
      <c r="A375" s="29"/>
      <c r="B375" s="127"/>
      <c r="C375" s="181" t="s">
        <v>772</v>
      </c>
      <c r="D375" s="181" t="s">
        <v>406</v>
      </c>
      <c r="E375" s="182" t="s">
        <v>2757</v>
      </c>
      <c r="F375" s="183" t="s">
        <v>2758</v>
      </c>
      <c r="G375" s="184" t="s">
        <v>244</v>
      </c>
      <c r="H375" s="185">
        <v>4</v>
      </c>
      <c r="I375" s="186"/>
      <c r="J375" s="185">
        <f t="shared" si="9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189</v>
      </c>
      <c r="AT375" s="173" t="s">
        <v>406</v>
      </c>
      <c r="AU375" s="173" t="s">
        <v>182</v>
      </c>
      <c r="AY375" s="14" t="s">
        <v>172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3" t="s">
        <v>1288</v>
      </c>
    </row>
    <row r="376" spans="1:65" s="2" customFormat="1" ht="24.2" customHeight="1">
      <c r="A376" s="29"/>
      <c r="B376" s="127"/>
      <c r="C376" s="181" t="s">
        <v>1138</v>
      </c>
      <c r="D376" s="181" t="s">
        <v>406</v>
      </c>
      <c r="E376" s="182" t="s">
        <v>2759</v>
      </c>
      <c r="F376" s="183" t="s">
        <v>2760</v>
      </c>
      <c r="G376" s="184" t="s">
        <v>244</v>
      </c>
      <c r="H376" s="185">
        <v>2</v>
      </c>
      <c r="I376" s="186"/>
      <c r="J376" s="185">
        <f t="shared" si="9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96"/>
        <v>0</v>
      </c>
      <c r="Q376" s="171">
        <v>0</v>
      </c>
      <c r="R376" s="171">
        <f t="shared" si="97"/>
        <v>0</v>
      </c>
      <c r="S376" s="171">
        <v>0</v>
      </c>
      <c r="T376" s="172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189</v>
      </c>
      <c r="AT376" s="173" t="s">
        <v>406</v>
      </c>
      <c r="AU376" s="173" t="s">
        <v>182</v>
      </c>
      <c r="AY376" s="14" t="s">
        <v>172</v>
      </c>
      <c r="BE376" s="174">
        <f t="shared" si="99"/>
        <v>0</v>
      </c>
      <c r="BF376" s="174">
        <f t="shared" si="100"/>
        <v>0</v>
      </c>
      <c r="BG376" s="174">
        <f t="shared" si="101"/>
        <v>0</v>
      </c>
      <c r="BH376" s="174">
        <f t="shared" si="102"/>
        <v>0</v>
      </c>
      <c r="BI376" s="174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3" t="s">
        <v>2761</v>
      </c>
    </row>
    <row r="377" spans="1:65" s="2" customFormat="1" ht="16.5" customHeight="1">
      <c r="A377" s="29"/>
      <c r="B377" s="127"/>
      <c r="C377" s="162" t="s">
        <v>775</v>
      </c>
      <c r="D377" s="162" t="s">
        <v>175</v>
      </c>
      <c r="E377" s="163" t="s">
        <v>2762</v>
      </c>
      <c r="F377" s="164" t="s">
        <v>2763</v>
      </c>
      <c r="G377" s="165" t="s">
        <v>244</v>
      </c>
      <c r="H377" s="166">
        <v>2</v>
      </c>
      <c r="I377" s="167"/>
      <c r="J377" s="166">
        <f t="shared" si="9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96"/>
        <v>0</v>
      </c>
      <c r="Q377" s="171">
        <v>0</v>
      </c>
      <c r="R377" s="171">
        <f t="shared" si="97"/>
        <v>0</v>
      </c>
      <c r="S377" s="171">
        <v>0</v>
      </c>
      <c r="T377" s="172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179</v>
      </c>
      <c r="AT377" s="173" t="s">
        <v>175</v>
      </c>
      <c r="AU377" s="173" t="s">
        <v>182</v>
      </c>
      <c r="AY377" s="14" t="s">
        <v>172</v>
      </c>
      <c r="BE377" s="174">
        <f t="shared" si="99"/>
        <v>0</v>
      </c>
      <c r="BF377" s="174">
        <f t="shared" si="100"/>
        <v>0</v>
      </c>
      <c r="BG377" s="174">
        <f t="shared" si="101"/>
        <v>0</v>
      </c>
      <c r="BH377" s="174">
        <f t="shared" si="102"/>
        <v>0</v>
      </c>
      <c r="BI377" s="174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3" t="s">
        <v>2764</v>
      </c>
    </row>
    <row r="378" spans="1:65" s="2" customFormat="1" ht="37.9" customHeight="1">
      <c r="A378" s="29"/>
      <c r="B378" s="127"/>
      <c r="C378" s="181" t="s">
        <v>1145</v>
      </c>
      <c r="D378" s="181" t="s">
        <v>406</v>
      </c>
      <c r="E378" s="182" t="s">
        <v>2765</v>
      </c>
      <c r="F378" s="183" t="s">
        <v>2766</v>
      </c>
      <c r="G378" s="184" t="s">
        <v>244</v>
      </c>
      <c r="H378" s="185">
        <v>1</v>
      </c>
      <c r="I378" s="186"/>
      <c r="J378" s="185">
        <f t="shared" si="9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96"/>
        <v>0</v>
      </c>
      <c r="Q378" s="171">
        <v>0</v>
      </c>
      <c r="R378" s="171">
        <f t="shared" si="97"/>
        <v>0</v>
      </c>
      <c r="S378" s="171">
        <v>0</v>
      </c>
      <c r="T378" s="172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189</v>
      </c>
      <c r="AT378" s="173" t="s">
        <v>406</v>
      </c>
      <c r="AU378" s="173" t="s">
        <v>182</v>
      </c>
      <c r="AY378" s="14" t="s">
        <v>172</v>
      </c>
      <c r="BE378" s="174">
        <f t="shared" si="99"/>
        <v>0</v>
      </c>
      <c r="BF378" s="174">
        <f t="shared" si="100"/>
        <v>0</v>
      </c>
      <c r="BG378" s="174">
        <f t="shared" si="101"/>
        <v>0</v>
      </c>
      <c r="BH378" s="174">
        <f t="shared" si="102"/>
        <v>0</v>
      </c>
      <c r="BI378" s="174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3" t="s">
        <v>2767</v>
      </c>
    </row>
    <row r="379" spans="1:65" s="2" customFormat="1" ht="37.9" customHeight="1">
      <c r="A379" s="29"/>
      <c r="B379" s="127"/>
      <c r="C379" s="181" t="s">
        <v>780</v>
      </c>
      <c r="D379" s="181" t="s">
        <v>406</v>
      </c>
      <c r="E379" s="182" t="s">
        <v>2768</v>
      </c>
      <c r="F379" s="183" t="s">
        <v>2769</v>
      </c>
      <c r="G379" s="184" t="s">
        <v>244</v>
      </c>
      <c r="H379" s="185">
        <v>1</v>
      </c>
      <c r="I379" s="186"/>
      <c r="J379" s="185">
        <f t="shared" si="9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96"/>
        <v>0</v>
      </c>
      <c r="Q379" s="171">
        <v>0</v>
      </c>
      <c r="R379" s="171">
        <f t="shared" si="97"/>
        <v>0</v>
      </c>
      <c r="S379" s="171">
        <v>0</v>
      </c>
      <c r="T379" s="172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189</v>
      </c>
      <c r="AT379" s="173" t="s">
        <v>406</v>
      </c>
      <c r="AU379" s="173" t="s">
        <v>182</v>
      </c>
      <c r="AY379" s="14" t="s">
        <v>172</v>
      </c>
      <c r="BE379" s="174">
        <f t="shared" si="99"/>
        <v>0</v>
      </c>
      <c r="BF379" s="174">
        <f t="shared" si="100"/>
        <v>0</v>
      </c>
      <c r="BG379" s="174">
        <f t="shared" si="101"/>
        <v>0</v>
      </c>
      <c r="BH379" s="174">
        <f t="shared" si="102"/>
        <v>0</v>
      </c>
      <c r="BI379" s="174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3" t="s">
        <v>2770</v>
      </c>
    </row>
    <row r="380" spans="1:65" s="2" customFormat="1" ht="16.5" customHeight="1">
      <c r="A380" s="29"/>
      <c r="B380" s="127"/>
      <c r="C380" s="162" t="s">
        <v>1152</v>
      </c>
      <c r="D380" s="162" t="s">
        <v>175</v>
      </c>
      <c r="E380" s="163" t="s">
        <v>2771</v>
      </c>
      <c r="F380" s="164" t="s">
        <v>2772</v>
      </c>
      <c r="G380" s="165" t="s">
        <v>244</v>
      </c>
      <c r="H380" s="166">
        <v>3</v>
      </c>
      <c r="I380" s="167"/>
      <c r="J380" s="166">
        <f t="shared" si="95"/>
        <v>0</v>
      </c>
      <c r="K380" s="168"/>
      <c r="L380" s="30"/>
      <c r="M380" s="169" t="s">
        <v>1</v>
      </c>
      <c r="N380" s="170" t="s">
        <v>38</v>
      </c>
      <c r="O380" s="58"/>
      <c r="P380" s="171">
        <f t="shared" si="96"/>
        <v>0</v>
      </c>
      <c r="Q380" s="171">
        <v>0</v>
      </c>
      <c r="R380" s="171">
        <f t="shared" si="97"/>
        <v>0</v>
      </c>
      <c r="S380" s="171">
        <v>0</v>
      </c>
      <c r="T380" s="172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179</v>
      </c>
      <c r="AT380" s="173" t="s">
        <v>175</v>
      </c>
      <c r="AU380" s="173" t="s">
        <v>182</v>
      </c>
      <c r="AY380" s="14" t="s">
        <v>172</v>
      </c>
      <c r="BE380" s="174">
        <f t="shared" si="99"/>
        <v>0</v>
      </c>
      <c r="BF380" s="174">
        <f t="shared" si="100"/>
        <v>0</v>
      </c>
      <c r="BG380" s="174">
        <f t="shared" si="101"/>
        <v>0</v>
      </c>
      <c r="BH380" s="174">
        <f t="shared" si="102"/>
        <v>0</v>
      </c>
      <c r="BI380" s="174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3" t="s">
        <v>2773</v>
      </c>
    </row>
    <row r="381" spans="1:65" s="2" customFormat="1" ht="16.5" customHeight="1">
      <c r="A381" s="29"/>
      <c r="B381" s="127"/>
      <c r="C381" s="181" t="s">
        <v>783</v>
      </c>
      <c r="D381" s="181" t="s">
        <v>406</v>
      </c>
      <c r="E381" s="182" t="s">
        <v>2774</v>
      </c>
      <c r="F381" s="183" t="s">
        <v>2775</v>
      </c>
      <c r="G381" s="184" t="s">
        <v>2776</v>
      </c>
      <c r="H381" s="185">
        <v>3</v>
      </c>
      <c r="I381" s="186"/>
      <c r="J381" s="185">
        <f t="shared" si="9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96"/>
        <v>0</v>
      </c>
      <c r="Q381" s="171">
        <v>0</v>
      </c>
      <c r="R381" s="171">
        <f t="shared" si="97"/>
        <v>0</v>
      </c>
      <c r="S381" s="171">
        <v>0</v>
      </c>
      <c r="T381" s="172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189</v>
      </c>
      <c r="AT381" s="173" t="s">
        <v>406</v>
      </c>
      <c r="AU381" s="173" t="s">
        <v>182</v>
      </c>
      <c r="AY381" s="14" t="s">
        <v>172</v>
      </c>
      <c r="BE381" s="174">
        <f t="shared" si="99"/>
        <v>0</v>
      </c>
      <c r="BF381" s="174">
        <f t="shared" si="100"/>
        <v>0</v>
      </c>
      <c r="BG381" s="174">
        <f t="shared" si="101"/>
        <v>0</v>
      </c>
      <c r="BH381" s="174">
        <f t="shared" si="102"/>
        <v>0</v>
      </c>
      <c r="BI381" s="174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3" t="s">
        <v>2777</v>
      </c>
    </row>
    <row r="382" spans="1:65" s="2" customFormat="1" ht="16.5" customHeight="1">
      <c r="A382" s="29"/>
      <c r="B382" s="127"/>
      <c r="C382" s="162" t="s">
        <v>1161</v>
      </c>
      <c r="D382" s="162" t="s">
        <v>175</v>
      </c>
      <c r="E382" s="163" t="s">
        <v>2778</v>
      </c>
      <c r="F382" s="164" t="s">
        <v>2779</v>
      </c>
      <c r="G382" s="165" t="s">
        <v>244</v>
      </c>
      <c r="H382" s="166">
        <v>2</v>
      </c>
      <c r="I382" s="167"/>
      <c r="J382" s="166">
        <f t="shared" si="9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96"/>
        <v>0</v>
      </c>
      <c r="Q382" s="171">
        <v>0</v>
      </c>
      <c r="R382" s="171">
        <f t="shared" si="97"/>
        <v>0</v>
      </c>
      <c r="S382" s="171">
        <v>0</v>
      </c>
      <c r="T382" s="172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179</v>
      </c>
      <c r="AT382" s="173" t="s">
        <v>175</v>
      </c>
      <c r="AU382" s="173" t="s">
        <v>182</v>
      </c>
      <c r="AY382" s="14" t="s">
        <v>172</v>
      </c>
      <c r="BE382" s="174">
        <f t="shared" si="99"/>
        <v>0</v>
      </c>
      <c r="BF382" s="174">
        <f t="shared" si="100"/>
        <v>0</v>
      </c>
      <c r="BG382" s="174">
        <f t="shared" si="101"/>
        <v>0</v>
      </c>
      <c r="BH382" s="174">
        <f t="shared" si="102"/>
        <v>0</v>
      </c>
      <c r="BI382" s="174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3" t="s">
        <v>2780</v>
      </c>
    </row>
    <row r="383" spans="1:65" s="2" customFormat="1" ht="37.9" customHeight="1">
      <c r="A383" s="29"/>
      <c r="B383" s="127"/>
      <c r="C383" s="181" t="s">
        <v>1165</v>
      </c>
      <c r="D383" s="181" t="s">
        <v>406</v>
      </c>
      <c r="E383" s="182" t="s">
        <v>2781</v>
      </c>
      <c r="F383" s="183" t="s">
        <v>2782</v>
      </c>
      <c r="G383" s="184" t="s">
        <v>244</v>
      </c>
      <c r="H383" s="185">
        <v>2</v>
      </c>
      <c r="I383" s="186"/>
      <c r="J383" s="185">
        <f t="shared" si="9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96"/>
        <v>0</v>
      </c>
      <c r="Q383" s="171">
        <v>0</v>
      </c>
      <c r="R383" s="171">
        <f t="shared" si="97"/>
        <v>0</v>
      </c>
      <c r="S383" s="171">
        <v>0</v>
      </c>
      <c r="T383" s="172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189</v>
      </c>
      <c r="AT383" s="173" t="s">
        <v>406</v>
      </c>
      <c r="AU383" s="173" t="s">
        <v>182</v>
      </c>
      <c r="AY383" s="14" t="s">
        <v>172</v>
      </c>
      <c r="BE383" s="174">
        <f t="shared" si="99"/>
        <v>0</v>
      </c>
      <c r="BF383" s="174">
        <f t="shared" si="100"/>
        <v>0</v>
      </c>
      <c r="BG383" s="174">
        <f t="shared" si="101"/>
        <v>0</v>
      </c>
      <c r="BH383" s="174">
        <f t="shared" si="102"/>
        <v>0</v>
      </c>
      <c r="BI383" s="174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3" t="s">
        <v>2783</v>
      </c>
    </row>
    <row r="384" spans="1:65" s="2" customFormat="1" ht="16.5" customHeight="1">
      <c r="A384" s="29"/>
      <c r="B384" s="127"/>
      <c r="C384" s="162" t="s">
        <v>1169</v>
      </c>
      <c r="D384" s="162" t="s">
        <v>175</v>
      </c>
      <c r="E384" s="163" t="s">
        <v>2784</v>
      </c>
      <c r="F384" s="164" t="s">
        <v>2785</v>
      </c>
      <c r="G384" s="165" t="s">
        <v>1375</v>
      </c>
      <c r="H384" s="166">
        <v>100</v>
      </c>
      <c r="I384" s="167"/>
      <c r="J384" s="166">
        <f t="shared" si="95"/>
        <v>0</v>
      </c>
      <c r="K384" s="168"/>
      <c r="L384" s="30"/>
      <c r="M384" s="169" t="s">
        <v>1</v>
      </c>
      <c r="N384" s="170" t="s">
        <v>38</v>
      </c>
      <c r="O384" s="58"/>
      <c r="P384" s="171">
        <f t="shared" si="96"/>
        <v>0</v>
      </c>
      <c r="Q384" s="171">
        <v>0</v>
      </c>
      <c r="R384" s="171">
        <f t="shared" si="97"/>
        <v>0</v>
      </c>
      <c r="S384" s="171">
        <v>0</v>
      </c>
      <c r="T384" s="172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179</v>
      </c>
      <c r="AT384" s="173" t="s">
        <v>175</v>
      </c>
      <c r="AU384" s="173" t="s">
        <v>182</v>
      </c>
      <c r="AY384" s="14" t="s">
        <v>172</v>
      </c>
      <c r="BE384" s="174">
        <f t="shared" si="99"/>
        <v>0</v>
      </c>
      <c r="BF384" s="174">
        <f t="shared" si="100"/>
        <v>0</v>
      </c>
      <c r="BG384" s="174">
        <f t="shared" si="101"/>
        <v>0</v>
      </c>
      <c r="BH384" s="174">
        <f t="shared" si="102"/>
        <v>0</v>
      </c>
      <c r="BI384" s="174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3" t="s">
        <v>2786</v>
      </c>
    </row>
    <row r="385" spans="1:65" s="2" customFormat="1" ht="49.15" customHeight="1">
      <c r="A385" s="29"/>
      <c r="B385" s="127"/>
      <c r="C385" s="181" t="s">
        <v>1175</v>
      </c>
      <c r="D385" s="181" t="s">
        <v>406</v>
      </c>
      <c r="E385" s="182" t="s">
        <v>2787</v>
      </c>
      <c r="F385" s="183" t="s">
        <v>2788</v>
      </c>
      <c r="G385" s="184" t="s">
        <v>1375</v>
      </c>
      <c r="H385" s="185">
        <v>100</v>
      </c>
      <c r="I385" s="186"/>
      <c r="J385" s="185">
        <f t="shared" si="9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96"/>
        <v>0</v>
      </c>
      <c r="Q385" s="171">
        <v>0</v>
      </c>
      <c r="R385" s="171">
        <f t="shared" si="97"/>
        <v>0</v>
      </c>
      <c r="S385" s="171">
        <v>0</v>
      </c>
      <c r="T385" s="172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189</v>
      </c>
      <c r="AT385" s="173" t="s">
        <v>406</v>
      </c>
      <c r="AU385" s="173" t="s">
        <v>182</v>
      </c>
      <c r="AY385" s="14" t="s">
        <v>172</v>
      </c>
      <c r="BE385" s="174">
        <f t="shared" si="99"/>
        <v>0</v>
      </c>
      <c r="BF385" s="174">
        <f t="shared" si="100"/>
        <v>0</v>
      </c>
      <c r="BG385" s="174">
        <f t="shared" si="101"/>
        <v>0</v>
      </c>
      <c r="BH385" s="174">
        <f t="shared" si="102"/>
        <v>0</v>
      </c>
      <c r="BI385" s="174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3" t="s">
        <v>2789</v>
      </c>
    </row>
    <row r="386" spans="1:65" s="2" customFormat="1" ht="24.2" customHeight="1">
      <c r="A386" s="29"/>
      <c r="B386" s="127"/>
      <c r="C386" s="162" t="s">
        <v>1179</v>
      </c>
      <c r="D386" s="162" t="s">
        <v>175</v>
      </c>
      <c r="E386" s="163" t="s">
        <v>2790</v>
      </c>
      <c r="F386" s="164" t="s">
        <v>2791</v>
      </c>
      <c r="G386" s="165" t="s">
        <v>178</v>
      </c>
      <c r="H386" s="166">
        <v>2</v>
      </c>
      <c r="I386" s="167"/>
      <c r="J386" s="166">
        <f t="shared" si="95"/>
        <v>0</v>
      </c>
      <c r="K386" s="168"/>
      <c r="L386" s="30"/>
      <c r="M386" s="169" t="s">
        <v>1</v>
      </c>
      <c r="N386" s="170" t="s">
        <v>38</v>
      </c>
      <c r="O386" s="58"/>
      <c r="P386" s="171">
        <f t="shared" si="96"/>
        <v>0</v>
      </c>
      <c r="Q386" s="171">
        <v>0</v>
      </c>
      <c r="R386" s="171">
        <f t="shared" si="97"/>
        <v>0</v>
      </c>
      <c r="S386" s="171">
        <v>0</v>
      </c>
      <c r="T386" s="172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179</v>
      </c>
      <c r="AT386" s="173" t="s">
        <v>175</v>
      </c>
      <c r="AU386" s="173" t="s">
        <v>182</v>
      </c>
      <c r="AY386" s="14" t="s">
        <v>172</v>
      </c>
      <c r="BE386" s="174">
        <f t="shared" si="99"/>
        <v>0</v>
      </c>
      <c r="BF386" s="174">
        <f t="shared" si="100"/>
        <v>0</v>
      </c>
      <c r="BG386" s="174">
        <f t="shared" si="101"/>
        <v>0</v>
      </c>
      <c r="BH386" s="174">
        <f t="shared" si="102"/>
        <v>0</v>
      </c>
      <c r="BI386" s="174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3" t="s">
        <v>2792</v>
      </c>
    </row>
    <row r="387" spans="1:65" s="2" customFormat="1" ht="24.2" customHeight="1">
      <c r="A387" s="29"/>
      <c r="B387" s="127"/>
      <c r="C387" s="181" t="s">
        <v>1183</v>
      </c>
      <c r="D387" s="181" t="s">
        <v>406</v>
      </c>
      <c r="E387" s="182" t="s">
        <v>2793</v>
      </c>
      <c r="F387" s="183" t="s">
        <v>2794</v>
      </c>
      <c r="G387" s="184" t="s">
        <v>244</v>
      </c>
      <c r="H387" s="185">
        <v>20</v>
      </c>
      <c r="I387" s="186"/>
      <c r="J387" s="185">
        <f t="shared" si="9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96"/>
        <v>0</v>
      </c>
      <c r="Q387" s="171">
        <v>0</v>
      </c>
      <c r="R387" s="171">
        <f t="shared" si="97"/>
        <v>0</v>
      </c>
      <c r="S387" s="171">
        <v>0</v>
      </c>
      <c r="T387" s="172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189</v>
      </c>
      <c r="AT387" s="173" t="s">
        <v>406</v>
      </c>
      <c r="AU387" s="173" t="s">
        <v>182</v>
      </c>
      <c r="AY387" s="14" t="s">
        <v>172</v>
      </c>
      <c r="BE387" s="174">
        <f t="shared" si="99"/>
        <v>0</v>
      </c>
      <c r="BF387" s="174">
        <f t="shared" si="100"/>
        <v>0</v>
      </c>
      <c r="BG387" s="174">
        <f t="shared" si="101"/>
        <v>0</v>
      </c>
      <c r="BH387" s="174">
        <f t="shared" si="102"/>
        <v>0</v>
      </c>
      <c r="BI387" s="174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3" t="s">
        <v>2795</v>
      </c>
    </row>
    <row r="388" spans="1:65" s="2" customFormat="1" ht="16.5" customHeight="1">
      <c r="A388" s="29"/>
      <c r="B388" s="127"/>
      <c r="C388" s="181" t="s">
        <v>1188</v>
      </c>
      <c r="D388" s="181" t="s">
        <v>406</v>
      </c>
      <c r="E388" s="182" t="s">
        <v>2796</v>
      </c>
      <c r="F388" s="183" t="s">
        <v>2797</v>
      </c>
      <c r="G388" s="184" t="s">
        <v>244</v>
      </c>
      <c r="H388" s="185">
        <v>200</v>
      </c>
      <c r="I388" s="186"/>
      <c r="J388" s="185">
        <f t="shared" si="9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96"/>
        <v>0</v>
      </c>
      <c r="Q388" s="171">
        <v>0</v>
      </c>
      <c r="R388" s="171">
        <f t="shared" si="97"/>
        <v>0</v>
      </c>
      <c r="S388" s="171">
        <v>0</v>
      </c>
      <c r="T388" s="172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189</v>
      </c>
      <c r="AT388" s="173" t="s">
        <v>406</v>
      </c>
      <c r="AU388" s="173" t="s">
        <v>182</v>
      </c>
      <c r="AY388" s="14" t="s">
        <v>172</v>
      </c>
      <c r="BE388" s="174">
        <f t="shared" si="99"/>
        <v>0</v>
      </c>
      <c r="BF388" s="174">
        <f t="shared" si="100"/>
        <v>0</v>
      </c>
      <c r="BG388" s="174">
        <f t="shared" si="101"/>
        <v>0</v>
      </c>
      <c r="BH388" s="174">
        <f t="shared" si="102"/>
        <v>0</v>
      </c>
      <c r="BI388" s="174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3" t="s">
        <v>2798</v>
      </c>
    </row>
    <row r="389" spans="1:65" s="12" customFormat="1" ht="20.85" customHeight="1">
      <c r="B389" s="149"/>
      <c r="D389" s="150" t="s">
        <v>71</v>
      </c>
      <c r="E389" s="160" t="s">
        <v>2799</v>
      </c>
      <c r="F389" s="160" t="s">
        <v>2800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1192</v>
      </c>
      <c r="D390" s="162" t="s">
        <v>175</v>
      </c>
      <c r="E390" s="163" t="s">
        <v>2801</v>
      </c>
      <c r="F390" s="164" t="s">
        <v>2802</v>
      </c>
      <c r="G390" s="165" t="s">
        <v>244</v>
      </c>
      <c r="H390" s="166">
        <v>236</v>
      </c>
      <c r="I390" s="167"/>
      <c r="J390" s="166">
        <f t="shared" ref="J390:J410" si="105"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 t="shared" ref="P390:P410" si="106">O390*H390</f>
        <v>0</v>
      </c>
      <c r="Q390" s="171">
        <v>0</v>
      </c>
      <c r="R390" s="171">
        <f t="shared" ref="R390:R410" si="107">Q390*H390</f>
        <v>0</v>
      </c>
      <c r="S390" s="171">
        <v>0</v>
      </c>
      <c r="T390" s="172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179</v>
      </c>
      <c r="AT390" s="173" t="s">
        <v>175</v>
      </c>
      <c r="AU390" s="173" t="s">
        <v>182</v>
      </c>
      <c r="AY390" s="14" t="s">
        <v>172</v>
      </c>
      <c r="BE390" s="174">
        <f t="shared" ref="BE390:BE410" si="109">IF(N390="základná",J390,0)</f>
        <v>0</v>
      </c>
      <c r="BF390" s="174">
        <f t="shared" ref="BF390:BF410" si="110">IF(N390="znížená",J390,0)</f>
        <v>0</v>
      </c>
      <c r="BG390" s="174">
        <f t="shared" ref="BG390:BG410" si="111">IF(N390="zákl. prenesená",J390,0)</f>
        <v>0</v>
      </c>
      <c r="BH390" s="174">
        <f t="shared" ref="BH390:BH410" si="112">IF(N390="zníž. prenesená",J390,0)</f>
        <v>0</v>
      </c>
      <c r="BI390" s="174">
        <f t="shared" ref="BI390:BI410" si="113">IF(N390="nulová",J390,0)</f>
        <v>0</v>
      </c>
      <c r="BJ390" s="14" t="s">
        <v>150</v>
      </c>
      <c r="BK390" s="175">
        <f t="shared" ref="BK390:BK410" si="114">ROUND(I390*H390,3)</f>
        <v>0</v>
      </c>
      <c r="BL390" s="14" t="s">
        <v>179</v>
      </c>
      <c r="BM390" s="173" t="s">
        <v>2803</v>
      </c>
    </row>
    <row r="391" spans="1:65" s="2" customFormat="1" ht="49.15" customHeight="1">
      <c r="A391" s="29"/>
      <c r="B391" s="127"/>
      <c r="C391" s="181" t="s">
        <v>1196</v>
      </c>
      <c r="D391" s="181" t="s">
        <v>406</v>
      </c>
      <c r="E391" s="182" t="s">
        <v>2804</v>
      </c>
      <c r="F391" s="183" t="s">
        <v>2805</v>
      </c>
      <c r="G391" s="184" t="s">
        <v>244</v>
      </c>
      <c r="H391" s="185">
        <v>8</v>
      </c>
      <c r="I391" s="186"/>
      <c r="J391" s="185">
        <f t="shared" si="10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189</v>
      </c>
      <c r="AT391" s="173" t="s">
        <v>406</v>
      </c>
      <c r="AU391" s="173" t="s">
        <v>182</v>
      </c>
      <c r="AY391" s="14" t="s">
        <v>172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3" t="s">
        <v>2806</v>
      </c>
    </row>
    <row r="392" spans="1:65" s="2" customFormat="1" ht="37.9" customHeight="1">
      <c r="A392" s="29"/>
      <c r="B392" s="127"/>
      <c r="C392" s="181" t="s">
        <v>1201</v>
      </c>
      <c r="D392" s="181" t="s">
        <v>406</v>
      </c>
      <c r="E392" s="182" t="s">
        <v>2807</v>
      </c>
      <c r="F392" s="183" t="s">
        <v>2808</v>
      </c>
      <c r="G392" s="184" t="s">
        <v>244</v>
      </c>
      <c r="H392" s="185">
        <v>10</v>
      </c>
      <c r="I392" s="186"/>
      <c r="J392" s="185">
        <f t="shared" si="10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189</v>
      </c>
      <c r="AT392" s="173" t="s">
        <v>406</v>
      </c>
      <c r="AU392" s="173" t="s">
        <v>182</v>
      </c>
      <c r="AY392" s="14" t="s">
        <v>172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3" t="s">
        <v>2809</v>
      </c>
    </row>
    <row r="393" spans="1:65" s="2" customFormat="1" ht="49.15" customHeight="1">
      <c r="A393" s="29"/>
      <c r="B393" s="127"/>
      <c r="C393" s="181" t="s">
        <v>1205</v>
      </c>
      <c r="D393" s="181" t="s">
        <v>406</v>
      </c>
      <c r="E393" s="182" t="s">
        <v>2810</v>
      </c>
      <c r="F393" s="183" t="s">
        <v>2811</v>
      </c>
      <c r="G393" s="184" t="s">
        <v>244</v>
      </c>
      <c r="H393" s="185">
        <v>81</v>
      </c>
      <c r="I393" s="186"/>
      <c r="J393" s="185">
        <f t="shared" si="10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189</v>
      </c>
      <c r="AT393" s="173" t="s">
        <v>406</v>
      </c>
      <c r="AU393" s="173" t="s">
        <v>182</v>
      </c>
      <c r="AY393" s="14" t="s">
        <v>172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3" t="s">
        <v>2812</v>
      </c>
    </row>
    <row r="394" spans="1:65" s="2" customFormat="1" ht="37.9" customHeight="1">
      <c r="A394" s="29"/>
      <c r="B394" s="127"/>
      <c r="C394" s="181" t="s">
        <v>1209</v>
      </c>
      <c r="D394" s="181" t="s">
        <v>406</v>
      </c>
      <c r="E394" s="182" t="s">
        <v>2813</v>
      </c>
      <c r="F394" s="183" t="s">
        <v>2814</v>
      </c>
      <c r="G394" s="184" t="s">
        <v>244</v>
      </c>
      <c r="H394" s="185">
        <v>52</v>
      </c>
      <c r="I394" s="186"/>
      <c r="J394" s="185">
        <f t="shared" si="10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189</v>
      </c>
      <c r="AT394" s="173" t="s">
        <v>406</v>
      </c>
      <c r="AU394" s="173" t="s">
        <v>182</v>
      </c>
      <c r="AY394" s="14" t="s">
        <v>172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3" t="s">
        <v>2815</v>
      </c>
    </row>
    <row r="395" spans="1:65" s="2" customFormat="1" ht="49.15" customHeight="1">
      <c r="A395" s="29"/>
      <c r="B395" s="127"/>
      <c r="C395" s="181" t="s">
        <v>1213</v>
      </c>
      <c r="D395" s="181" t="s">
        <v>406</v>
      </c>
      <c r="E395" s="182" t="s">
        <v>2816</v>
      </c>
      <c r="F395" s="183" t="s">
        <v>2817</v>
      </c>
      <c r="G395" s="184" t="s">
        <v>244</v>
      </c>
      <c r="H395" s="185">
        <v>10</v>
      </c>
      <c r="I395" s="186"/>
      <c r="J395" s="185">
        <f t="shared" si="10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189</v>
      </c>
      <c r="AT395" s="173" t="s">
        <v>406</v>
      </c>
      <c r="AU395" s="173" t="s">
        <v>182</v>
      </c>
      <c r="AY395" s="14" t="s">
        <v>172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3" t="s">
        <v>2818</v>
      </c>
    </row>
    <row r="396" spans="1:65" s="2" customFormat="1" ht="44.25" customHeight="1">
      <c r="A396" s="29"/>
      <c r="B396" s="127"/>
      <c r="C396" s="181" t="s">
        <v>787</v>
      </c>
      <c r="D396" s="181" t="s">
        <v>406</v>
      </c>
      <c r="E396" s="182" t="s">
        <v>2819</v>
      </c>
      <c r="F396" s="183" t="s">
        <v>2820</v>
      </c>
      <c r="G396" s="184" t="s">
        <v>244</v>
      </c>
      <c r="H396" s="185">
        <v>4</v>
      </c>
      <c r="I396" s="186"/>
      <c r="J396" s="185">
        <f t="shared" si="10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06"/>
        <v>0</v>
      </c>
      <c r="Q396" s="171">
        <v>0</v>
      </c>
      <c r="R396" s="171">
        <f t="shared" si="107"/>
        <v>0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189</v>
      </c>
      <c r="AT396" s="173" t="s">
        <v>406</v>
      </c>
      <c r="AU396" s="173" t="s">
        <v>182</v>
      </c>
      <c r="AY396" s="14" t="s">
        <v>172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3" t="s">
        <v>2821</v>
      </c>
    </row>
    <row r="397" spans="1:65" s="2" customFormat="1" ht="37.9" customHeight="1">
      <c r="A397" s="29"/>
      <c r="B397" s="127"/>
      <c r="C397" s="181" t="s">
        <v>1220</v>
      </c>
      <c r="D397" s="181" t="s">
        <v>406</v>
      </c>
      <c r="E397" s="182" t="s">
        <v>2822</v>
      </c>
      <c r="F397" s="183" t="s">
        <v>2823</v>
      </c>
      <c r="G397" s="184" t="s">
        <v>244</v>
      </c>
      <c r="H397" s="185">
        <v>11</v>
      </c>
      <c r="I397" s="186"/>
      <c r="J397" s="185">
        <f t="shared" si="10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06"/>
        <v>0</v>
      </c>
      <c r="Q397" s="171">
        <v>0</v>
      </c>
      <c r="R397" s="171">
        <f t="shared" si="107"/>
        <v>0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189</v>
      </c>
      <c r="AT397" s="173" t="s">
        <v>406</v>
      </c>
      <c r="AU397" s="173" t="s">
        <v>182</v>
      </c>
      <c r="AY397" s="14" t="s">
        <v>172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3" t="s">
        <v>2824</v>
      </c>
    </row>
    <row r="398" spans="1:65" s="2" customFormat="1" ht="37.9" customHeight="1">
      <c r="A398" s="29"/>
      <c r="B398" s="127"/>
      <c r="C398" s="181" t="s">
        <v>790</v>
      </c>
      <c r="D398" s="181" t="s">
        <v>406</v>
      </c>
      <c r="E398" s="182" t="s">
        <v>2825</v>
      </c>
      <c r="F398" s="183" t="s">
        <v>2826</v>
      </c>
      <c r="G398" s="184" t="s">
        <v>244</v>
      </c>
      <c r="H398" s="185">
        <v>4</v>
      </c>
      <c r="I398" s="186"/>
      <c r="J398" s="185">
        <f t="shared" si="10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189</v>
      </c>
      <c r="AT398" s="173" t="s">
        <v>406</v>
      </c>
      <c r="AU398" s="173" t="s">
        <v>182</v>
      </c>
      <c r="AY398" s="14" t="s">
        <v>172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3" t="s">
        <v>2827</v>
      </c>
    </row>
    <row r="399" spans="1:65" s="2" customFormat="1" ht="37.9" customHeight="1">
      <c r="A399" s="29"/>
      <c r="B399" s="127"/>
      <c r="C399" s="181" t="s">
        <v>1229</v>
      </c>
      <c r="D399" s="181" t="s">
        <v>406</v>
      </c>
      <c r="E399" s="182" t="s">
        <v>2828</v>
      </c>
      <c r="F399" s="183" t="s">
        <v>2829</v>
      </c>
      <c r="G399" s="184" t="s">
        <v>244</v>
      </c>
      <c r="H399" s="185">
        <v>6</v>
      </c>
      <c r="I399" s="186"/>
      <c r="J399" s="185">
        <f t="shared" si="105"/>
        <v>0</v>
      </c>
      <c r="K399" s="187"/>
      <c r="L399" s="188"/>
      <c r="M399" s="189" t="s">
        <v>1</v>
      </c>
      <c r="N399" s="190" t="s">
        <v>38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189</v>
      </c>
      <c r="AT399" s="173" t="s">
        <v>406</v>
      </c>
      <c r="AU399" s="173" t="s">
        <v>182</v>
      </c>
      <c r="AY399" s="14" t="s">
        <v>172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3" t="s">
        <v>2830</v>
      </c>
    </row>
    <row r="400" spans="1:65" s="2" customFormat="1" ht="16.5" customHeight="1">
      <c r="A400" s="29"/>
      <c r="B400" s="127"/>
      <c r="C400" s="181" t="s">
        <v>794</v>
      </c>
      <c r="D400" s="181" t="s">
        <v>406</v>
      </c>
      <c r="E400" s="182" t="s">
        <v>2831</v>
      </c>
      <c r="F400" s="183" t="s">
        <v>2832</v>
      </c>
      <c r="G400" s="184" t="s">
        <v>244</v>
      </c>
      <c r="H400" s="185">
        <v>9</v>
      </c>
      <c r="I400" s="186"/>
      <c r="J400" s="185">
        <f t="shared" si="105"/>
        <v>0</v>
      </c>
      <c r="K400" s="187"/>
      <c r="L400" s="188"/>
      <c r="M400" s="189" t="s">
        <v>1</v>
      </c>
      <c r="N400" s="190" t="s">
        <v>38</v>
      </c>
      <c r="O400" s="58"/>
      <c r="P400" s="171">
        <f t="shared" si="106"/>
        <v>0</v>
      </c>
      <c r="Q400" s="171">
        <v>0</v>
      </c>
      <c r="R400" s="171">
        <f t="shared" si="107"/>
        <v>0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189</v>
      </c>
      <c r="AT400" s="173" t="s">
        <v>406</v>
      </c>
      <c r="AU400" s="173" t="s">
        <v>182</v>
      </c>
      <c r="AY400" s="14" t="s">
        <v>172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3" t="s">
        <v>2833</v>
      </c>
    </row>
    <row r="401" spans="1:65" s="2" customFormat="1" ht="24.2" customHeight="1">
      <c r="A401" s="29"/>
      <c r="B401" s="127"/>
      <c r="C401" s="181" t="s">
        <v>1236</v>
      </c>
      <c r="D401" s="181" t="s">
        <v>406</v>
      </c>
      <c r="E401" s="182" t="s">
        <v>2834</v>
      </c>
      <c r="F401" s="183" t="s">
        <v>2835</v>
      </c>
      <c r="G401" s="184" t="s">
        <v>244</v>
      </c>
      <c r="H401" s="185">
        <v>30</v>
      </c>
      <c r="I401" s="186"/>
      <c r="J401" s="185">
        <f t="shared" si="105"/>
        <v>0</v>
      </c>
      <c r="K401" s="187"/>
      <c r="L401" s="188"/>
      <c r="M401" s="189" t="s">
        <v>1</v>
      </c>
      <c r="N401" s="190" t="s">
        <v>38</v>
      </c>
      <c r="O401" s="58"/>
      <c r="P401" s="171">
        <f t="shared" si="106"/>
        <v>0</v>
      </c>
      <c r="Q401" s="171">
        <v>0</v>
      </c>
      <c r="R401" s="171">
        <f t="shared" si="107"/>
        <v>0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189</v>
      </c>
      <c r="AT401" s="173" t="s">
        <v>406</v>
      </c>
      <c r="AU401" s="173" t="s">
        <v>182</v>
      </c>
      <c r="AY401" s="14" t="s">
        <v>172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3" t="s">
        <v>2836</v>
      </c>
    </row>
    <row r="402" spans="1:65" s="2" customFormat="1" ht="16.5" customHeight="1">
      <c r="A402" s="29"/>
      <c r="B402" s="127"/>
      <c r="C402" s="181" t="s">
        <v>797</v>
      </c>
      <c r="D402" s="181" t="s">
        <v>406</v>
      </c>
      <c r="E402" s="182" t="s">
        <v>2837</v>
      </c>
      <c r="F402" s="183" t="s">
        <v>2838</v>
      </c>
      <c r="G402" s="184" t="s">
        <v>244</v>
      </c>
      <c r="H402" s="185">
        <v>11</v>
      </c>
      <c r="I402" s="186"/>
      <c r="J402" s="185">
        <f t="shared" si="105"/>
        <v>0</v>
      </c>
      <c r="K402" s="187"/>
      <c r="L402" s="188"/>
      <c r="M402" s="189" t="s">
        <v>1</v>
      </c>
      <c r="N402" s="190" t="s">
        <v>38</v>
      </c>
      <c r="O402" s="58"/>
      <c r="P402" s="171">
        <f t="shared" si="106"/>
        <v>0</v>
      </c>
      <c r="Q402" s="171">
        <v>0</v>
      </c>
      <c r="R402" s="171">
        <f t="shared" si="107"/>
        <v>0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189</v>
      </c>
      <c r="AT402" s="173" t="s">
        <v>406</v>
      </c>
      <c r="AU402" s="173" t="s">
        <v>182</v>
      </c>
      <c r="AY402" s="14" t="s">
        <v>172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3" t="s">
        <v>2839</v>
      </c>
    </row>
    <row r="403" spans="1:65" s="2" customFormat="1" ht="21.75" customHeight="1">
      <c r="A403" s="29"/>
      <c r="B403" s="127"/>
      <c r="C403" s="162" t="s">
        <v>1245</v>
      </c>
      <c r="D403" s="162" t="s">
        <v>175</v>
      </c>
      <c r="E403" s="163" t="s">
        <v>2840</v>
      </c>
      <c r="F403" s="164" t="s">
        <v>2841</v>
      </c>
      <c r="G403" s="165" t="s">
        <v>244</v>
      </c>
      <c r="H403" s="166">
        <v>11</v>
      </c>
      <c r="I403" s="167"/>
      <c r="J403" s="166">
        <f t="shared" si="105"/>
        <v>0</v>
      </c>
      <c r="K403" s="168"/>
      <c r="L403" s="30"/>
      <c r="M403" s="169" t="s">
        <v>1</v>
      </c>
      <c r="N403" s="170" t="s">
        <v>38</v>
      </c>
      <c r="O403" s="58"/>
      <c r="P403" s="171">
        <f t="shared" si="106"/>
        <v>0</v>
      </c>
      <c r="Q403" s="171">
        <v>0</v>
      </c>
      <c r="R403" s="171">
        <f t="shared" si="107"/>
        <v>0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179</v>
      </c>
      <c r="AT403" s="173" t="s">
        <v>175</v>
      </c>
      <c r="AU403" s="173" t="s">
        <v>182</v>
      </c>
      <c r="AY403" s="14" t="s">
        <v>172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3" t="s">
        <v>2842</v>
      </c>
    </row>
    <row r="404" spans="1:65" s="2" customFormat="1" ht="24.2" customHeight="1">
      <c r="A404" s="29"/>
      <c r="B404" s="127"/>
      <c r="C404" s="162" t="s">
        <v>802</v>
      </c>
      <c r="D404" s="162" t="s">
        <v>175</v>
      </c>
      <c r="E404" s="163" t="s">
        <v>2843</v>
      </c>
      <c r="F404" s="164" t="s">
        <v>2844</v>
      </c>
      <c r="G404" s="165" t="s">
        <v>244</v>
      </c>
      <c r="H404" s="166">
        <v>225</v>
      </c>
      <c r="I404" s="167"/>
      <c r="J404" s="166">
        <f t="shared" si="105"/>
        <v>0</v>
      </c>
      <c r="K404" s="168"/>
      <c r="L404" s="30"/>
      <c r="M404" s="169" t="s">
        <v>1</v>
      </c>
      <c r="N404" s="170" t="s">
        <v>38</v>
      </c>
      <c r="O404" s="58"/>
      <c r="P404" s="171">
        <f t="shared" si="106"/>
        <v>0</v>
      </c>
      <c r="Q404" s="171">
        <v>0</v>
      </c>
      <c r="R404" s="171">
        <f t="shared" si="107"/>
        <v>0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179</v>
      </c>
      <c r="AT404" s="173" t="s">
        <v>175</v>
      </c>
      <c r="AU404" s="173" t="s">
        <v>182</v>
      </c>
      <c r="AY404" s="14" t="s">
        <v>172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3" t="s">
        <v>2845</v>
      </c>
    </row>
    <row r="405" spans="1:65" s="2" customFormat="1" ht="24.2" customHeight="1">
      <c r="A405" s="29"/>
      <c r="B405" s="127"/>
      <c r="C405" s="162" t="s">
        <v>1252</v>
      </c>
      <c r="D405" s="162" t="s">
        <v>175</v>
      </c>
      <c r="E405" s="163" t="s">
        <v>2846</v>
      </c>
      <c r="F405" s="164" t="s">
        <v>2847</v>
      </c>
      <c r="G405" s="165" t="s">
        <v>244</v>
      </c>
      <c r="H405" s="166">
        <v>18</v>
      </c>
      <c r="I405" s="167"/>
      <c r="J405" s="166">
        <f t="shared" si="105"/>
        <v>0</v>
      </c>
      <c r="K405" s="168"/>
      <c r="L405" s="30"/>
      <c r="M405" s="169" t="s">
        <v>1</v>
      </c>
      <c r="N405" s="170" t="s">
        <v>38</v>
      </c>
      <c r="O405" s="58"/>
      <c r="P405" s="171">
        <f t="shared" si="106"/>
        <v>0</v>
      </c>
      <c r="Q405" s="171">
        <v>0</v>
      </c>
      <c r="R405" s="171">
        <f t="shared" si="107"/>
        <v>0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179</v>
      </c>
      <c r="AT405" s="173" t="s">
        <v>175</v>
      </c>
      <c r="AU405" s="173" t="s">
        <v>182</v>
      </c>
      <c r="AY405" s="14" t="s">
        <v>172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3" t="s">
        <v>2848</v>
      </c>
    </row>
    <row r="406" spans="1:65" s="2" customFormat="1" ht="24.2" customHeight="1">
      <c r="A406" s="29"/>
      <c r="B406" s="127"/>
      <c r="C406" s="162" t="s">
        <v>805</v>
      </c>
      <c r="D406" s="162" t="s">
        <v>175</v>
      </c>
      <c r="E406" s="163" t="s">
        <v>2849</v>
      </c>
      <c r="F406" s="164" t="s">
        <v>2850</v>
      </c>
      <c r="G406" s="165" t="s">
        <v>380</v>
      </c>
      <c r="H406" s="166">
        <v>250</v>
      </c>
      <c r="I406" s="167"/>
      <c r="J406" s="166">
        <f t="shared" si="105"/>
        <v>0</v>
      </c>
      <c r="K406" s="168"/>
      <c r="L406" s="30"/>
      <c r="M406" s="169" t="s">
        <v>1</v>
      </c>
      <c r="N406" s="170" t="s">
        <v>38</v>
      </c>
      <c r="O406" s="58"/>
      <c r="P406" s="171">
        <f t="shared" si="106"/>
        <v>0</v>
      </c>
      <c r="Q406" s="171">
        <v>0</v>
      </c>
      <c r="R406" s="171">
        <f t="shared" si="107"/>
        <v>0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179</v>
      </c>
      <c r="AT406" s="173" t="s">
        <v>175</v>
      </c>
      <c r="AU406" s="173" t="s">
        <v>182</v>
      </c>
      <c r="AY406" s="14" t="s">
        <v>172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3" t="s">
        <v>2851</v>
      </c>
    </row>
    <row r="407" spans="1:65" s="2" customFormat="1" ht="16.5" customHeight="1">
      <c r="A407" s="29"/>
      <c r="B407" s="127"/>
      <c r="C407" s="181" t="s">
        <v>1261</v>
      </c>
      <c r="D407" s="181" t="s">
        <v>406</v>
      </c>
      <c r="E407" s="182" t="s">
        <v>2852</v>
      </c>
      <c r="F407" s="183" t="s">
        <v>2853</v>
      </c>
      <c r="G407" s="184" t="s">
        <v>380</v>
      </c>
      <c r="H407" s="185">
        <v>250</v>
      </c>
      <c r="I407" s="186"/>
      <c r="J407" s="185">
        <f t="shared" si="105"/>
        <v>0</v>
      </c>
      <c r="K407" s="187"/>
      <c r="L407" s="188"/>
      <c r="M407" s="189" t="s">
        <v>1</v>
      </c>
      <c r="N407" s="190" t="s">
        <v>38</v>
      </c>
      <c r="O407" s="58"/>
      <c r="P407" s="171">
        <f t="shared" si="106"/>
        <v>0</v>
      </c>
      <c r="Q407" s="171">
        <v>0</v>
      </c>
      <c r="R407" s="171">
        <f t="shared" si="107"/>
        <v>0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189</v>
      </c>
      <c r="AT407" s="173" t="s">
        <v>406</v>
      </c>
      <c r="AU407" s="173" t="s">
        <v>182</v>
      </c>
      <c r="AY407" s="14" t="s">
        <v>172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3" t="s">
        <v>2854</v>
      </c>
    </row>
    <row r="408" spans="1:65" s="2" customFormat="1" ht="24.2" customHeight="1">
      <c r="A408" s="29"/>
      <c r="B408" s="127"/>
      <c r="C408" s="162" t="s">
        <v>809</v>
      </c>
      <c r="D408" s="162" t="s">
        <v>175</v>
      </c>
      <c r="E408" s="163" t="s">
        <v>2855</v>
      </c>
      <c r="F408" s="164" t="s">
        <v>2856</v>
      </c>
      <c r="G408" s="165" t="s">
        <v>244</v>
      </c>
      <c r="H408" s="166">
        <v>18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38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179</v>
      </c>
      <c r="AT408" s="173" t="s">
        <v>175</v>
      </c>
      <c r="AU408" s="173" t="s">
        <v>182</v>
      </c>
      <c r="AY408" s="14" t="s">
        <v>172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3" t="s">
        <v>2857</v>
      </c>
    </row>
    <row r="409" spans="1:65" s="2" customFormat="1" ht="33" customHeight="1">
      <c r="A409" s="29"/>
      <c r="B409" s="127"/>
      <c r="C409" s="181" t="s">
        <v>1271</v>
      </c>
      <c r="D409" s="181" t="s">
        <v>406</v>
      </c>
      <c r="E409" s="182" t="s">
        <v>2858</v>
      </c>
      <c r="F409" s="183" t="s">
        <v>2859</v>
      </c>
      <c r="G409" s="184" t="s">
        <v>244</v>
      </c>
      <c r="H409" s="185">
        <v>18</v>
      </c>
      <c r="I409" s="186"/>
      <c r="J409" s="185">
        <f t="shared" si="105"/>
        <v>0</v>
      </c>
      <c r="K409" s="187"/>
      <c r="L409" s="188"/>
      <c r="M409" s="189" t="s">
        <v>1</v>
      </c>
      <c r="N409" s="190" t="s">
        <v>38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189</v>
      </c>
      <c r="AT409" s="173" t="s">
        <v>406</v>
      </c>
      <c r="AU409" s="173" t="s">
        <v>182</v>
      </c>
      <c r="AY409" s="14" t="s">
        <v>172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3" t="s">
        <v>2860</v>
      </c>
    </row>
    <row r="410" spans="1:65" s="2" customFormat="1" ht="44.25" customHeight="1">
      <c r="A410" s="29"/>
      <c r="B410" s="127"/>
      <c r="C410" s="181" t="s">
        <v>816</v>
      </c>
      <c r="D410" s="181" t="s">
        <v>406</v>
      </c>
      <c r="E410" s="182" t="s">
        <v>2861</v>
      </c>
      <c r="F410" s="183" t="s">
        <v>2862</v>
      </c>
      <c r="G410" s="184" t="s">
        <v>244</v>
      </c>
      <c r="H410" s="185">
        <v>18</v>
      </c>
      <c r="I410" s="186"/>
      <c r="J410" s="185">
        <f t="shared" si="105"/>
        <v>0</v>
      </c>
      <c r="K410" s="187"/>
      <c r="L410" s="188"/>
      <c r="M410" s="189" t="s">
        <v>1</v>
      </c>
      <c r="N410" s="190" t="s">
        <v>38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189</v>
      </c>
      <c r="AT410" s="173" t="s">
        <v>406</v>
      </c>
      <c r="AU410" s="173" t="s">
        <v>182</v>
      </c>
      <c r="AY410" s="14" t="s">
        <v>172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3" t="s">
        <v>2863</v>
      </c>
    </row>
    <row r="411" spans="1:65" s="12" customFormat="1" ht="20.85" customHeight="1">
      <c r="B411" s="149"/>
      <c r="D411" s="150" t="s">
        <v>71</v>
      </c>
      <c r="E411" s="160" t="s">
        <v>2864</v>
      </c>
      <c r="F411" s="160" t="s">
        <v>2865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1278</v>
      </c>
      <c r="D412" s="162" t="s">
        <v>175</v>
      </c>
      <c r="E412" s="163" t="s">
        <v>2866</v>
      </c>
      <c r="F412" s="164" t="s">
        <v>2867</v>
      </c>
      <c r="G412" s="165" t="s">
        <v>244</v>
      </c>
      <c r="H412" s="166">
        <v>70</v>
      </c>
      <c r="I412" s="167"/>
      <c r="J412" s="166">
        <f t="shared" ref="J412:J422" si="11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22" si="116">O412*H412</f>
        <v>0</v>
      </c>
      <c r="Q412" s="171">
        <v>0</v>
      </c>
      <c r="R412" s="171">
        <f t="shared" ref="R412:R422" si="117">Q412*H412</f>
        <v>0</v>
      </c>
      <c r="S412" s="171">
        <v>0</v>
      </c>
      <c r="T412" s="172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179</v>
      </c>
      <c r="AT412" s="173" t="s">
        <v>175</v>
      </c>
      <c r="AU412" s="173" t="s">
        <v>182</v>
      </c>
      <c r="AY412" s="14" t="s">
        <v>172</v>
      </c>
      <c r="BE412" s="174">
        <f t="shared" ref="BE412:BE422" si="119">IF(N412="základná",J412,0)</f>
        <v>0</v>
      </c>
      <c r="BF412" s="174">
        <f t="shared" ref="BF412:BF422" si="120">IF(N412="znížená",J412,0)</f>
        <v>0</v>
      </c>
      <c r="BG412" s="174">
        <f t="shared" ref="BG412:BG422" si="121">IF(N412="zákl. prenesená",J412,0)</f>
        <v>0</v>
      </c>
      <c r="BH412" s="174">
        <f t="shared" ref="BH412:BH422" si="122">IF(N412="zníž. prenesená",J412,0)</f>
        <v>0</v>
      </c>
      <c r="BI412" s="174">
        <f t="shared" ref="BI412:BI422" si="123">IF(N412="nulová",J412,0)</f>
        <v>0</v>
      </c>
      <c r="BJ412" s="14" t="s">
        <v>150</v>
      </c>
      <c r="BK412" s="175">
        <f t="shared" ref="BK412:BK422" si="124">ROUND(I412*H412,3)</f>
        <v>0</v>
      </c>
      <c r="BL412" s="14" t="s">
        <v>179</v>
      </c>
      <c r="BM412" s="173" t="s">
        <v>2868</v>
      </c>
    </row>
    <row r="413" spans="1:65" s="2" customFormat="1" ht="24.2" customHeight="1">
      <c r="A413" s="29"/>
      <c r="B413" s="127"/>
      <c r="C413" s="162" t="s">
        <v>819</v>
      </c>
      <c r="D413" s="162" t="s">
        <v>175</v>
      </c>
      <c r="E413" s="163" t="s">
        <v>2869</v>
      </c>
      <c r="F413" s="164" t="s">
        <v>2870</v>
      </c>
      <c r="G413" s="165" t="s">
        <v>244</v>
      </c>
      <c r="H413" s="166">
        <v>103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179</v>
      </c>
      <c r="AT413" s="173" t="s">
        <v>175</v>
      </c>
      <c r="AU413" s="173" t="s">
        <v>182</v>
      </c>
      <c r="AY413" s="14" t="s">
        <v>172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3" t="s">
        <v>2871</v>
      </c>
    </row>
    <row r="414" spans="1:65" s="2" customFormat="1" ht="37.9" customHeight="1">
      <c r="A414" s="29"/>
      <c r="B414" s="127"/>
      <c r="C414" s="181" t="s">
        <v>1285</v>
      </c>
      <c r="D414" s="181" t="s">
        <v>406</v>
      </c>
      <c r="E414" s="182" t="s">
        <v>2872</v>
      </c>
      <c r="F414" s="183" t="s">
        <v>2873</v>
      </c>
      <c r="G414" s="184" t="s">
        <v>244</v>
      </c>
      <c r="H414" s="185">
        <v>79</v>
      </c>
      <c r="I414" s="186"/>
      <c r="J414" s="185">
        <f t="shared" si="11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189</v>
      </c>
      <c r="AT414" s="173" t="s">
        <v>406</v>
      </c>
      <c r="AU414" s="173" t="s">
        <v>182</v>
      </c>
      <c r="AY414" s="14" t="s">
        <v>172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3" t="s">
        <v>2874</v>
      </c>
    </row>
    <row r="415" spans="1:65" s="2" customFormat="1" ht="37.9" customHeight="1">
      <c r="A415" s="29"/>
      <c r="B415" s="127"/>
      <c r="C415" s="181" t="s">
        <v>823</v>
      </c>
      <c r="D415" s="181" t="s">
        <v>406</v>
      </c>
      <c r="E415" s="182" t="s">
        <v>2875</v>
      </c>
      <c r="F415" s="183" t="s">
        <v>2876</v>
      </c>
      <c r="G415" s="184" t="s">
        <v>244</v>
      </c>
      <c r="H415" s="185">
        <v>5</v>
      </c>
      <c r="I415" s="186"/>
      <c r="J415" s="185">
        <f t="shared" si="11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189</v>
      </c>
      <c r="AT415" s="173" t="s">
        <v>406</v>
      </c>
      <c r="AU415" s="173" t="s">
        <v>182</v>
      </c>
      <c r="AY415" s="14" t="s">
        <v>172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3" t="s">
        <v>2877</v>
      </c>
    </row>
    <row r="416" spans="1:65" s="2" customFormat="1" ht="37.9" customHeight="1">
      <c r="A416" s="29"/>
      <c r="B416" s="127"/>
      <c r="C416" s="181" t="s">
        <v>2878</v>
      </c>
      <c r="D416" s="181" t="s">
        <v>406</v>
      </c>
      <c r="E416" s="182" t="s">
        <v>2879</v>
      </c>
      <c r="F416" s="183" t="s">
        <v>2880</v>
      </c>
      <c r="G416" s="184" t="s">
        <v>244</v>
      </c>
      <c r="H416" s="185">
        <v>6</v>
      </c>
      <c r="I416" s="186"/>
      <c r="J416" s="185">
        <f t="shared" si="115"/>
        <v>0</v>
      </c>
      <c r="K416" s="187"/>
      <c r="L416" s="188"/>
      <c r="M416" s="189" t="s">
        <v>1</v>
      </c>
      <c r="N416" s="190" t="s">
        <v>38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189</v>
      </c>
      <c r="AT416" s="173" t="s">
        <v>406</v>
      </c>
      <c r="AU416" s="173" t="s">
        <v>182</v>
      </c>
      <c r="AY416" s="14" t="s">
        <v>172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3" t="s">
        <v>2881</v>
      </c>
    </row>
    <row r="417" spans="1:65" s="2" customFormat="1" ht="44.25" customHeight="1">
      <c r="A417" s="29"/>
      <c r="B417" s="127"/>
      <c r="C417" s="181" t="s">
        <v>826</v>
      </c>
      <c r="D417" s="181" t="s">
        <v>406</v>
      </c>
      <c r="E417" s="182" t="s">
        <v>2882</v>
      </c>
      <c r="F417" s="183" t="s">
        <v>2883</v>
      </c>
      <c r="G417" s="184" t="s">
        <v>244</v>
      </c>
      <c r="H417" s="185">
        <v>7</v>
      </c>
      <c r="I417" s="186"/>
      <c r="J417" s="185">
        <f t="shared" si="11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189</v>
      </c>
      <c r="AT417" s="173" t="s">
        <v>406</v>
      </c>
      <c r="AU417" s="173" t="s">
        <v>182</v>
      </c>
      <c r="AY417" s="14" t="s">
        <v>172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3" t="s">
        <v>2884</v>
      </c>
    </row>
    <row r="418" spans="1:65" s="2" customFormat="1" ht="37.9" customHeight="1">
      <c r="A418" s="29"/>
      <c r="B418" s="127"/>
      <c r="C418" s="181" t="s">
        <v>2885</v>
      </c>
      <c r="D418" s="181" t="s">
        <v>406</v>
      </c>
      <c r="E418" s="182" t="s">
        <v>2886</v>
      </c>
      <c r="F418" s="183" t="s">
        <v>2887</v>
      </c>
      <c r="G418" s="184" t="s">
        <v>244</v>
      </c>
      <c r="H418" s="185">
        <v>6</v>
      </c>
      <c r="I418" s="186"/>
      <c r="J418" s="185">
        <f t="shared" si="115"/>
        <v>0</v>
      </c>
      <c r="K418" s="187"/>
      <c r="L418" s="188"/>
      <c r="M418" s="189" t="s">
        <v>1</v>
      </c>
      <c r="N418" s="190" t="s">
        <v>38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189</v>
      </c>
      <c r="AT418" s="173" t="s">
        <v>406</v>
      </c>
      <c r="AU418" s="173" t="s">
        <v>182</v>
      </c>
      <c r="AY418" s="14" t="s">
        <v>172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3" t="s">
        <v>2888</v>
      </c>
    </row>
    <row r="419" spans="1:65" s="2" customFormat="1" ht="24.2" customHeight="1">
      <c r="A419" s="29"/>
      <c r="B419" s="127"/>
      <c r="C419" s="162" t="s">
        <v>833</v>
      </c>
      <c r="D419" s="162" t="s">
        <v>175</v>
      </c>
      <c r="E419" s="163" t="s">
        <v>2889</v>
      </c>
      <c r="F419" s="164" t="s">
        <v>2890</v>
      </c>
      <c r="G419" s="165" t="s">
        <v>244</v>
      </c>
      <c r="H419" s="166">
        <v>96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38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179</v>
      </c>
      <c r="AT419" s="173" t="s">
        <v>175</v>
      </c>
      <c r="AU419" s="173" t="s">
        <v>182</v>
      </c>
      <c r="AY419" s="14" t="s">
        <v>172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3" t="s">
        <v>2891</v>
      </c>
    </row>
    <row r="420" spans="1:65" s="2" customFormat="1" ht="24.2" customHeight="1">
      <c r="A420" s="29"/>
      <c r="B420" s="127"/>
      <c r="C420" s="181" t="s">
        <v>2892</v>
      </c>
      <c r="D420" s="181" t="s">
        <v>406</v>
      </c>
      <c r="E420" s="182" t="s">
        <v>2893</v>
      </c>
      <c r="F420" s="183" t="s">
        <v>2894</v>
      </c>
      <c r="G420" s="184" t="s">
        <v>244</v>
      </c>
      <c r="H420" s="185">
        <v>96</v>
      </c>
      <c r="I420" s="186"/>
      <c r="J420" s="185">
        <f t="shared" si="115"/>
        <v>0</v>
      </c>
      <c r="K420" s="187"/>
      <c r="L420" s="188"/>
      <c r="M420" s="189" t="s">
        <v>1</v>
      </c>
      <c r="N420" s="190" t="s">
        <v>38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189</v>
      </c>
      <c r="AT420" s="173" t="s">
        <v>406</v>
      </c>
      <c r="AU420" s="173" t="s">
        <v>182</v>
      </c>
      <c r="AY420" s="14" t="s">
        <v>172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3" t="s">
        <v>2895</v>
      </c>
    </row>
    <row r="421" spans="1:65" s="2" customFormat="1" ht="21.75" customHeight="1">
      <c r="A421" s="29"/>
      <c r="B421" s="127"/>
      <c r="C421" s="162" t="s">
        <v>837</v>
      </c>
      <c r="D421" s="162" t="s">
        <v>175</v>
      </c>
      <c r="E421" s="163" t="s">
        <v>2896</v>
      </c>
      <c r="F421" s="164" t="s">
        <v>2897</v>
      </c>
      <c r="G421" s="165" t="s">
        <v>244</v>
      </c>
      <c r="H421" s="166">
        <v>96</v>
      </c>
      <c r="I421" s="167"/>
      <c r="J421" s="166">
        <f t="shared" si="115"/>
        <v>0</v>
      </c>
      <c r="K421" s="168"/>
      <c r="L421" s="30"/>
      <c r="M421" s="169" t="s">
        <v>1</v>
      </c>
      <c r="N421" s="170" t="s">
        <v>38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179</v>
      </c>
      <c r="AT421" s="173" t="s">
        <v>175</v>
      </c>
      <c r="AU421" s="173" t="s">
        <v>182</v>
      </c>
      <c r="AY421" s="14" t="s">
        <v>172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3" t="s">
        <v>2898</v>
      </c>
    </row>
    <row r="422" spans="1:65" s="2" customFormat="1" ht="24.2" customHeight="1">
      <c r="A422" s="29"/>
      <c r="B422" s="127"/>
      <c r="C422" s="162" t="s">
        <v>2899</v>
      </c>
      <c r="D422" s="162" t="s">
        <v>175</v>
      </c>
      <c r="E422" s="163" t="s">
        <v>2900</v>
      </c>
      <c r="F422" s="164" t="s">
        <v>2901</v>
      </c>
      <c r="G422" s="165" t="s">
        <v>244</v>
      </c>
      <c r="H422" s="166">
        <v>96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38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179</v>
      </c>
      <c r="AT422" s="173" t="s">
        <v>175</v>
      </c>
      <c r="AU422" s="173" t="s">
        <v>182</v>
      </c>
      <c r="AY422" s="14" t="s">
        <v>172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3" t="s">
        <v>2902</v>
      </c>
    </row>
    <row r="423" spans="1:65" s="12" customFormat="1" ht="20.85" customHeight="1">
      <c r="B423" s="149"/>
      <c r="D423" s="150" t="s">
        <v>71</v>
      </c>
      <c r="E423" s="160" t="s">
        <v>2903</v>
      </c>
      <c r="F423" s="160" t="s">
        <v>2904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841</v>
      </c>
      <c r="D424" s="162" t="s">
        <v>175</v>
      </c>
      <c r="E424" s="163" t="s">
        <v>2905</v>
      </c>
      <c r="F424" s="164" t="s">
        <v>2906</v>
      </c>
      <c r="G424" s="165" t="s">
        <v>239</v>
      </c>
      <c r="H424" s="166">
        <v>1500</v>
      </c>
      <c r="I424" s="167"/>
      <c r="J424" s="166">
        <f t="shared" ref="J424:J443" si="125"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 t="shared" ref="P424:P443" si="126">O424*H424</f>
        <v>0</v>
      </c>
      <c r="Q424" s="171">
        <v>0</v>
      </c>
      <c r="R424" s="171">
        <f t="shared" ref="R424:R443" si="127">Q424*H424</f>
        <v>0</v>
      </c>
      <c r="S424" s="171">
        <v>0</v>
      </c>
      <c r="T424" s="172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182</v>
      </c>
      <c r="AY424" s="14" t="s">
        <v>172</v>
      </c>
      <c r="BE424" s="174">
        <f t="shared" ref="BE424:BE443" si="129">IF(N424="základná",J424,0)</f>
        <v>0</v>
      </c>
      <c r="BF424" s="174">
        <f t="shared" ref="BF424:BF443" si="130">IF(N424="znížená",J424,0)</f>
        <v>0</v>
      </c>
      <c r="BG424" s="174">
        <f t="shared" ref="BG424:BG443" si="131">IF(N424="zákl. prenesená",J424,0)</f>
        <v>0</v>
      </c>
      <c r="BH424" s="174">
        <f t="shared" ref="BH424:BH443" si="132">IF(N424="zníž. prenesená",J424,0)</f>
        <v>0</v>
      </c>
      <c r="BI424" s="174">
        <f t="shared" ref="BI424:BI443" si="133">IF(N424="nulová",J424,0)</f>
        <v>0</v>
      </c>
      <c r="BJ424" s="14" t="s">
        <v>150</v>
      </c>
      <c r="BK424" s="175">
        <f t="shared" ref="BK424:BK443" si="134">ROUND(I424*H424,3)</f>
        <v>0</v>
      </c>
      <c r="BL424" s="14" t="s">
        <v>179</v>
      </c>
      <c r="BM424" s="173" t="s">
        <v>2907</v>
      </c>
    </row>
    <row r="425" spans="1:65" s="2" customFormat="1" ht="37.9" customHeight="1">
      <c r="A425" s="29"/>
      <c r="B425" s="127"/>
      <c r="C425" s="181" t="s">
        <v>2908</v>
      </c>
      <c r="D425" s="181" t="s">
        <v>406</v>
      </c>
      <c r="E425" s="182" t="s">
        <v>2909</v>
      </c>
      <c r="F425" s="183" t="s">
        <v>2910</v>
      </c>
      <c r="G425" s="184" t="s">
        <v>239</v>
      </c>
      <c r="H425" s="185">
        <v>1500</v>
      </c>
      <c r="I425" s="186"/>
      <c r="J425" s="185">
        <f t="shared" si="125"/>
        <v>0</v>
      </c>
      <c r="K425" s="187"/>
      <c r="L425" s="188"/>
      <c r="M425" s="189" t="s">
        <v>1</v>
      </c>
      <c r="N425" s="190" t="s">
        <v>38</v>
      </c>
      <c r="O425" s="58"/>
      <c r="P425" s="171">
        <f t="shared" si="126"/>
        <v>0</v>
      </c>
      <c r="Q425" s="171">
        <v>0</v>
      </c>
      <c r="R425" s="171">
        <f t="shared" si="127"/>
        <v>0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189</v>
      </c>
      <c r="AT425" s="173" t="s">
        <v>406</v>
      </c>
      <c r="AU425" s="173" t="s">
        <v>182</v>
      </c>
      <c r="AY425" s="14" t="s">
        <v>172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3" t="s">
        <v>2911</v>
      </c>
    </row>
    <row r="426" spans="1:65" s="2" customFormat="1" ht="24.2" customHeight="1">
      <c r="A426" s="29"/>
      <c r="B426" s="127"/>
      <c r="C426" s="162" t="s">
        <v>845</v>
      </c>
      <c r="D426" s="162" t="s">
        <v>175</v>
      </c>
      <c r="E426" s="163" t="s">
        <v>2912</v>
      </c>
      <c r="F426" s="164" t="s">
        <v>2913</v>
      </c>
      <c r="G426" s="165" t="s">
        <v>239</v>
      </c>
      <c r="H426" s="166">
        <v>1000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38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179</v>
      </c>
      <c r="AT426" s="173" t="s">
        <v>175</v>
      </c>
      <c r="AU426" s="173" t="s">
        <v>182</v>
      </c>
      <c r="AY426" s="14" t="s">
        <v>172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3" t="s">
        <v>2914</v>
      </c>
    </row>
    <row r="427" spans="1:65" s="2" customFormat="1" ht="24.2" customHeight="1">
      <c r="A427" s="29"/>
      <c r="B427" s="127"/>
      <c r="C427" s="181" t="s">
        <v>2915</v>
      </c>
      <c r="D427" s="181" t="s">
        <v>406</v>
      </c>
      <c r="E427" s="182" t="s">
        <v>2916</v>
      </c>
      <c r="F427" s="183" t="s">
        <v>2917</v>
      </c>
      <c r="G427" s="184" t="s">
        <v>244</v>
      </c>
      <c r="H427" s="185">
        <v>10</v>
      </c>
      <c r="I427" s="186"/>
      <c r="J427" s="185">
        <f t="shared" si="125"/>
        <v>0</v>
      </c>
      <c r="K427" s="187"/>
      <c r="L427" s="188"/>
      <c r="M427" s="189" t="s">
        <v>1</v>
      </c>
      <c r="N427" s="190" t="s">
        <v>38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189</v>
      </c>
      <c r="AT427" s="173" t="s">
        <v>406</v>
      </c>
      <c r="AU427" s="173" t="s">
        <v>182</v>
      </c>
      <c r="AY427" s="14" t="s">
        <v>172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3" t="s">
        <v>2918</v>
      </c>
    </row>
    <row r="428" spans="1:65" s="2" customFormat="1" ht="37.9" customHeight="1">
      <c r="A428" s="29"/>
      <c r="B428" s="127"/>
      <c r="C428" s="181" t="s">
        <v>852</v>
      </c>
      <c r="D428" s="181" t="s">
        <v>406</v>
      </c>
      <c r="E428" s="182" t="s">
        <v>2919</v>
      </c>
      <c r="F428" s="183" t="s">
        <v>2920</v>
      </c>
      <c r="G428" s="184" t="s">
        <v>239</v>
      </c>
      <c r="H428" s="185">
        <v>1000</v>
      </c>
      <c r="I428" s="186"/>
      <c r="J428" s="185">
        <f t="shared" si="125"/>
        <v>0</v>
      </c>
      <c r="K428" s="187"/>
      <c r="L428" s="188"/>
      <c r="M428" s="189" t="s">
        <v>1</v>
      </c>
      <c r="N428" s="190" t="s">
        <v>38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189</v>
      </c>
      <c r="AT428" s="173" t="s">
        <v>406</v>
      </c>
      <c r="AU428" s="173" t="s">
        <v>182</v>
      </c>
      <c r="AY428" s="14" t="s">
        <v>172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3" t="s">
        <v>2921</v>
      </c>
    </row>
    <row r="429" spans="1:65" s="2" customFormat="1" ht="24.2" customHeight="1">
      <c r="A429" s="29"/>
      <c r="B429" s="127"/>
      <c r="C429" s="162" t="s">
        <v>2922</v>
      </c>
      <c r="D429" s="162" t="s">
        <v>175</v>
      </c>
      <c r="E429" s="163" t="s">
        <v>2923</v>
      </c>
      <c r="F429" s="164" t="s">
        <v>2924</v>
      </c>
      <c r="G429" s="165" t="s">
        <v>239</v>
      </c>
      <c r="H429" s="166">
        <v>500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si="126"/>
        <v>0</v>
      </c>
      <c r="Q429" s="171">
        <v>0</v>
      </c>
      <c r="R429" s="171">
        <f t="shared" si="127"/>
        <v>0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179</v>
      </c>
      <c r="AT429" s="173" t="s">
        <v>175</v>
      </c>
      <c r="AU429" s="173" t="s">
        <v>182</v>
      </c>
      <c r="AY429" s="14" t="s">
        <v>172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3" t="s">
        <v>2925</v>
      </c>
    </row>
    <row r="430" spans="1:65" s="2" customFormat="1" ht="24.2" customHeight="1">
      <c r="A430" s="29"/>
      <c r="B430" s="127"/>
      <c r="C430" s="181" t="s">
        <v>901</v>
      </c>
      <c r="D430" s="181" t="s">
        <v>406</v>
      </c>
      <c r="E430" s="182" t="s">
        <v>2926</v>
      </c>
      <c r="F430" s="183" t="s">
        <v>2927</v>
      </c>
      <c r="G430" s="184" t="s">
        <v>239</v>
      </c>
      <c r="H430" s="185">
        <v>500</v>
      </c>
      <c r="I430" s="186"/>
      <c r="J430" s="185">
        <f t="shared" si="125"/>
        <v>0</v>
      </c>
      <c r="K430" s="187"/>
      <c r="L430" s="188"/>
      <c r="M430" s="189" t="s">
        <v>1</v>
      </c>
      <c r="N430" s="190" t="s">
        <v>38</v>
      </c>
      <c r="O430" s="58"/>
      <c r="P430" s="171">
        <f t="shared" si="126"/>
        <v>0</v>
      </c>
      <c r="Q430" s="171">
        <v>0</v>
      </c>
      <c r="R430" s="171">
        <f t="shared" si="127"/>
        <v>0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189</v>
      </c>
      <c r="AT430" s="173" t="s">
        <v>406</v>
      </c>
      <c r="AU430" s="173" t="s">
        <v>182</v>
      </c>
      <c r="AY430" s="14" t="s">
        <v>172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3" t="s">
        <v>2928</v>
      </c>
    </row>
    <row r="431" spans="1:65" s="2" customFormat="1" ht="49.15" customHeight="1">
      <c r="A431" s="29"/>
      <c r="B431" s="127"/>
      <c r="C431" s="162" t="s">
        <v>2929</v>
      </c>
      <c r="D431" s="162" t="s">
        <v>175</v>
      </c>
      <c r="E431" s="163" t="s">
        <v>2930</v>
      </c>
      <c r="F431" s="164" t="s">
        <v>2931</v>
      </c>
      <c r="G431" s="165" t="s">
        <v>239</v>
      </c>
      <c r="H431" s="166">
        <v>90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26"/>
        <v>0</v>
      </c>
      <c r="Q431" s="171">
        <v>0</v>
      </c>
      <c r="R431" s="171">
        <f t="shared" si="127"/>
        <v>0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179</v>
      </c>
      <c r="AT431" s="173" t="s">
        <v>175</v>
      </c>
      <c r="AU431" s="173" t="s">
        <v>182</v>
      </c>
      <c r="AY431" s="14" t="s">
        <v>172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3" t="s">
        <v>2932</v>
      </c>
    </row>
    <row r="432" spans="1:65" s="2" customFormat="1" ht="21.75" customHeight="1">
      <c r="A432" s="29"/>
      <c r="B432" s="127"/>
      <c r="C432" s="181" t="s">
        <v>904</v>
      </c>
      <c r="D432" s="181" t="s">
        <v>406</v>
      </c>
      <c r="E432" s="182" t="s">
        <v>2933</v>
      </c>
      <c r="F432" s="183" t="s">
        <v>2934</v>
      </c>
      <c r="G432" s="184" t="s">
        <v>239</v>
      </c>
      <c r="H432" s="185">
        <v>90</v>
      </c>
      <c r="I432" s="186"/>
      <c r="J432" s="185">
        <f t="shared" si="125"/>
        <v>0</v>
      </c>
      <c r="K432" s="187"/>
      <c r="L432" s="188"/>
      <c r="M432" s="189" t="s">
        <v>1</v>
      </c>
      <c r="N432" s="190" t="s">
        <v>38</v>
      </c>
      <c r="O432" s="58"/>
      <c r="P432" s="171">
        <f t="shared" si="126"/>
        <v>0</v>
      </c>
      <c r="Q432" s="171">
        <v>0</v>
      </c>
      <c r="R432" s="171">
        <f t="shared" si="127"/>
        <v>0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189</v>
      </c>
      <c r="AT432" s="173" t="s">
        <v>406</v>
      </c>
      <c r="AU432" s="173" t="s">
        <v>182</v>
      </c>
      <c r="AY432" s="14" t="s">
        <v>172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3" t="s">
        <v>2935</v>
      </c>
    </row>
    <row r="433" spans="1:65" s="2" customFormat="1" ht="24.2" customHeight="1">
      <c r="A433" s="29"/>
      <c r="B433" s="127"/>
      <c r="C433" s="181" t="s">
        <v>2936</v>
      </c>
      <c r="D433" s="181" t="s">
        <v>406</v>
      </c>
      <c r="E433" s="182" t="s">
        <v>2937</v>
      </c>
      <c r="F433" s="183" t="s">
        <v>2938</v>
      </c>
      <c r="G433" s="184" t="s">
        <v>239</v>
      </c>
      <c r="H433" s="185">
        <v>90</v>
      </c>
      <c r="I433" s="186"/>
      <c r="J433" s="185">
        <f t="shared" si="125"/>
        <v>0</v>
      </c>
      <c r="K433" s="187"/>
      <c r="L433" s="188"/>
      <c r="M433" s="189" t="s">
        <v>1</v>
      </c>
      <c r="N433" s="190" t="s">
        <v>38</v>
      </c>
      <c r="O433" s="58"/>
      <c r="P433" s="171">
        <f t="shared" si="126"/>
        <v>0</v>
      </c>
      <c r="Q433" s="171">
        <v>0</v>
      </c>
      <c r="R433" s="171">
        <f t="shared" si="127"/>
        <v>0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189</v>
      </c>
      <c r="AT433" s="173" t="s">
        <v>406</v>
      </c>
      <c r="AU433" s="173" t="s">
        <v>182</v>
      </c>
      <c r="AY433" s="14" t="s">
        <v>172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3" t="s">
        <v>2939</v>
      </c>
    </row>
    <row r="434" spans="1:65" s="2" customFormat="1" ht="16.5" customHeight="1">
      <c r="A434" s="29"/>
      <c r="B434" s="127"/>
      <c r="C434" s="181" t="s">
        <v>908</v>
      </c>
      <c r="D434" s="181" t="s">
        <v>406</v>
      </c>
      <c r="E434" s="182" t="s">
        <v>2940</v>
      </c>
      <c r="F434" s="183" t="s">
        <v>2941</v>
      </c>
      <c r="G434" s="184" t="s">
        <v>2942</v>
      </c>
      <c r="H434" s="185">
        <v>1</v>
      </c>
      <c r="I434" s="186"/>
      <c r="J434" s="185">
        <f t="shared" si="125"/>
        <v>0</v>
      </c>
      <c r="K434" s="187"/>
      <c r="L434" s="188"/>
      <c r="M434" s="189" t="s">
        <v>1</v>
      </c>
      <c r="N434" s="190" t="s">
        <v>38</v>
      </c>
      <c r="O434" s="58"/>
      <c r="P434" s="171">
        <f t="shared" si="126"/>
        <v>0</v>
      </c>
      <c r="Q434" s="171">
        <v>0</v>
      </c>
      <c r="R434" s="171">
        <f t="shared" si="127"/>
        <v>0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189</v>
      </c>
      <c r="AT434" s="173" t="s">
        <v>406</v>
      </c>
      <c r="AU434" s="173" t="s">
        <v>182</v>
      </c>
      <c r="AY434" s="14" t="s">
        <v>172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3" t="s">
        <v>2943</v>
      </c>
    </row>
    <row r="435" spans="1:65" s="2" customFormat="1" ht="24.2" customHeight="1">
      <c r="A435" s="29"/>
      <c r="B435" s="127"/>
      <c r="C435" s="162" t="s">
        <v>2944</v>
      </c>
      <c r="D435" s="162" t="s">
        <v>175</v>
      </c>
      <c r="E435" s="163" t="s">
        <v>2945</v>
      </c>
      <c r="F435" s="164" t="s">
        <v>2946</v>
      </c>
      <c r="G435" s="165" t="s">
        <v>239</v>
      </c>
      <c r="H435" s="166">
        <v>100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26"/>
        <v>0</v>
      </c>
      <c r="Q435" s="171">
        <v>0</v>
      </c>
      <c r="R435" s="171">
        <f t="shared" si="127"/>
        <v>0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182</v>
      </c>
      <c r="AY435" s="14" t="s">
        <v>172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3" t="s">
        <v>2947</v>
      </c>
    </row>
    <row r="436" spans="1:65" s="2" customFormat="1" ht="16.5" customHeight="1">
      <c r="A436" s="29"/>
      <c r="B436" s="127"/>
      <c r="C436" s="181" t="s">
        <v>912</v>
      </c>
      <c r="D436" s="181" t="s">
        <v>406</v>
      </c>
      <c r="E436" s="182" t="s">
        <v>2948</v>
      </c>
      <c r="F436" s="183" t="s">
        <v>2949</v>
      </c>
      <c r="G436" s="184" t="s">
        <v>239</v>
      </c>
      <c r="H436" s="185">
        <v>100</v>
      </c>
      <c r="I436" s="186"/>
      <c r="J436" s="185">
        <f t="shared" si="125"/>
        <v>0</v>
      </c>
      <c r="K436" s="187"/>
      <c r="L436" s="188"/>
      <c r="M436" s="189" t="s">
        <v>1</v>
      </c>
      <c r="N436" s="190" t="s">
        <v>38</v>
      </c>
      <c r="O436" s="58"/>
      <c r="P436" s="171">
        <f t="shared" si="126"/>
        <v>0</v>
      </c>
      <c r="Q436" s="171">
        <v>0</v>
      </c>
      <c r="R436" s="171">
        <f t="shared" si="127"/>
        <v>0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189</v>
      </c>
      <c r="AT436" s="173" t="s">
        <v>406</v>
      </c>
      <c r="AU436" s="173" t="s">
        <v>182</v>
      </c>
      <c r="AY436" s="14" t="s">
        <v>172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3" t="s">
        <v>2950</v>
      </c>
    </row>
    <row r="437" spans="1:65" s="2" customFormat="1" ht="16.5" customHeight="1">
      <c r="A437" s="29"/>
      <c r="B437" s="127"/>
      <c r="C437" s="181" t="s">
        <v>2951</v>
      </c>
      <c r="D437" s="181" t="s">
        <v>406</v>
      </c>
      <c r="E437" s="182" t="s">
        <v>2952</v>
      </c>
      <c r="F437" s="183" t="s">
        <v>2953</v>
      </c>
      <c r="G437" s="184" t="s">
        <v>239</v>
      </c>
      <c r="H437" s="185">
        <v>100</v>
      </c>
      <c r="I437" s="186"/>
      <c r="J437" s="185">
        <f t="shared" si="125"/>
        <v>0</v>
      </c>
      <c r="K437" s="187"/>
      <c r="L437" s="188"/>
      <c r="M437" s="189" t="s">
        <v>1</v>
      </c>
      <c r="N437" s="190" t="s">
        <v>38</v>
      </c>
      <c r="O437" s="58"/>
      <c r="P437" s="171">
        <f t="shared" si="126"/>
        <v>0</v>
      </c>
      <c r="Q437" s="171">
        <v>0</v>
      </c>
      <c r="R437" s="171">
        <f t="shared" si="127"/>
        <v>0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189</v>
      </c>
      <c r="AT437" s="173" t="s">
        <v>406</v>
      </c>
      <c r="AU437" s="173" t="s">
        <v>182</v>
      </c>
      <c r="AY437" s="14" t="s">
        <v>172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3" t="s">
        <v>2954</v>
      </c>
    </row>
    <row r="438" spans="1:65" s="2" customFormat="1" ht="37.9" customHeight="1">
      <c r="A438" s="29"/>
      <c r="B438" s="127"/>
      <c r="C438" s="162" t="s">
        <v>916</v>
      </c>
      <c r="D438" s="162" t="s">
        <v>175</v>
      </c>
      <c r="E438" s="163" t="s">
        <v>2955</v>
      </c>
      <c r="F438" s="164" t="s">
        <v>2956</v>
      </c>
      <c r="G438" s="165" t="s">
        <v>1375</v>
      </c>
      <c r="H438" s="166">
        <v>2000</v>
      </c>
      <c r="I438" s="167"/>
      <c r="J438" s="166">
        <f t="shared" si="125"/>
        <v>0</v>
      </c>
      <c r="K438" s="168"/>
      <c r="L438" s="30"/>
      <c r="M438" s="169" t="s">
        <v>1</v>
      </c>
      <c r="N438" s="170" t="s">
        <v>38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179</v>
      </c>
      <c r="AT438" s="173" t="s">
        <v>175</v>
      </c>
      <c r="AU438" s="173" t="s">
        <v>182</v>
      </c>
      <c r="AY438" s="14" t="s">
        <v>172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3" t="s">
        <v>2957</v>
      </c>
    </row>
    <row r="439" spans="1:65" s="2" customFormat="1" ht="16.5" customHeight="1">
      <c r="A439" s="29"/>
      <c r="B439" s="127"/>
      <c r="C439" s="181" t="s">
        <v>2958</v>
      </c>
      <c r="D439" s="181" t="s">
        <v>406</v>
      </c>
      <c r="E439" s="182" t="s">
        <v>2959</v>
      </c>
      <c r="F439" s="183" t="s">
        <v>2960</v>
      </c>
      <c r="G439" s="184" t="s">
        <v>1375</v>
      </c>
      <c r="H439" s="185">
        <v>2000</v>
      </c>
      <c r="I439" s="186"/>
      <c r="J439" s="185">
        <f t="shared" si="125"/>
        <v>0</v>
      </c>
      <c r="K439" s="187"/>
      <c r="L439" s="188"/>
      <c r="M439" s="189" t="s">
        <v>1</v>
      </c>
      <c r="N439" s="190" t="s">
        <v>38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189</v>
      </c>
      <c r="AT439" s="173" t="s">
        <v>406</v>
      </c>
      <c r="AU439" s="173" t="s">
        <v>182</v>
      </c>
      <c r="AY439" s="14" t="s">
        <v>172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3" t="s">
        <v>2961</v>
      </c>
    </row>
    <row r="440" spans="1:65" s="2" customFormat="1" ht="16.5" customHeight="1">
      <c r="A440" s="29"/>
      <c r="B440" s="127"/>
      <c r="C440" s="181" t="s">
        <v>919</v>
      </c>
      <c r="D440" s="181" t="s">
        <v>406</v>
      </c>
      <c r="E440" s="182" t="s">
        <v>2962</v>
      </c>
      <c r="F440" s="183" t="s">
        <v>2963</v>
      </c>
      <c r="G440" s="184" t="s">
        <v>244</v>
      </c>
      <c r="H440" s="185">
        <v>500</v>
      </c>
      <c r="I440" s="186"/>
      <c r="J440" s="185">
        <f t="shared" si="125"/>
        <v>0</v>
      </c>
      <c r="K440" s="187"/>
      <c r="L440" s="188"/>
      <c r="M440" s="189" t="s">
        <v>1</v>
      </c>
      <c r="N440" s="190" t="s">
        <v>38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189</v>
      </c>
      <c r="AT440" s="173" t="s">
        <v>406</v>
      </c>
      <c r="AU440" s="173" t="s">
        <v>182</v>
      </c>
      <c r="AY440" s="14" t="s">
        <v>172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3" t="s">
        <v>2964</v>
      </c>
    </row>
    <row r="441" spans="1:65" s="2" customFormat="1" ht="16.5" customHeight="1">
      <c r="A441" s="29"/>
      <c r="B441" s="127"/>
      <c r="C441" s="181" t="s">
        <v>2965</v>
      </c>
      <c r="D441" s="181" t="s">
        <v>406</v>
      </c>
      <c r="E441" s="182" t="s">
        <v>2966</v>
      </c>
      <c r="F441" s="183" t="s">
        <v>2967</v>
      </c>
      <c r="G441" s="184" t="s">
        <v>244</v>
      </c>
      <c r="H441" s="185">
        <v>1500</v>
      </c>
      <c r="I441" s="186"/>
      <c r="J441" s="185">
        <f t="shared" si="125"/>
        <v>0</v>
      </c>
      <c r="K441" s="187"/>
      <c r="L441" s="188"/>
      <c r="M441" s="189" t="s">
        <v>1</v>
      </c>
      <c r="N441" s="190" t="s">
        <v>38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189</v>
      </c>
      <c r="AT441" s="173" t="s">
        <v>406</v>
      </c>
      <c r="AU441" s="173" t="s">
        <v>182</v>
      </c>
      <c r="AY441" s="14" t="s">
        <v>172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3" t="s">
        <v>2968</v>
      </c>
    </row>
    <row r="442" spans="1:65" s="2" customFormat="1" ht="33" customHeight="1">
      <c r="A442" s="29"/>
      <c r="B442" s="127"/>
      <c r="C442" s="162" t="s">
        <v>923</v>
      </c>
      <c r="D442" s="162" t="s">
        <v>175</v>
      </c>
      <c r="E442" s="163" t="s">
        <v>2969</v>
      </c>
      <c r="F442" s="164" t="s">
        <v>2970</v>
      </c>
      <c r="G442" s="165" t="s">
        <v>239</v>
      </c>
      <c r="H442" s="166">
        <v>400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38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179</v>
      </c>
      <c r="AT442" s="173" t="s">
        <v>175</v>
      </c>
      <c r="AU442" s="173" t="s">
        <v>182</v>
      </c>
      <c r="AY442" s="14" t="s">
        <v>172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3" t="s">
        <v>2971</v>
      </c>
    </row>
    <row r="443" spans="1:65" s="2" customFormat="1" ht="21.75" customHeight="1">
      <c r="A443" s="29"/>
      <c r="B443" s="127"/>
      <c r="C443" s="181" t="s">
        <v>2972</v>
      </c>
      <c r="D443" s="181" t="s">
        <v>406</v>
      </c>
      <c r="E443" s="182" t="s">
        <v>2973</v>
      </c>
      <c r="F443" s="183" t="s">
        <v>2974</v>
      </c>
      <c r="G443" s="184" t="s">
        <v>239</v>
      </c>
      <c r="H443" s="185">
        <v>400</v>
      </c>
      <c r="I443" s="186"/>
      <c r="J443" s="185">
        <f t="shared" si="125"/>
        <v>0</v>
      </c>
      <c r="K443" s="187"/>
      <c r="L443" s="188"/>
      <c r="M443" s="189" t="s">
        <v>1</v>
      </c>
      <c r="N443" s="190" t="s">
        <v>38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189</v>
      </c>
      <c r="AT443" s="173" t="s">
        <v>406</v>
      </c>
      <c r="AU443" s="173" t="s">
        <v>182</v>
      </c>
      <c r="AY443" s="14" t="s">
        <v>172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3" t="s">
        <v>2975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2976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926</v>
      </c>
      <c r="D445" s="162" t="s">
        <v>175</v>
      </c>
      <c r="E445" s="163" t="s">
        <v>2977</v>
      </c>
      <c r="F445" s="164" t="s">
        <v>2978</v>
      </c>
      <c r="G445" s="165" t="s">
        <v>244</v>
      </c>
      <c r="H445" s="166">
        <v>25</v>
      </c>
      <c r="I445" s="167"/>
      <c r="J445" s="166">
        <f t="shared" ref="J445:J466" si="135">ROUND(I445*H445,3)</f>
        <v>0</v>
      </c>
      <c r="K445" s="168"/>
      <c r="L445" s="30"/>
      <c r="M445" s="169" t="s">
        <v>1</v>
      </c>
      <c r="N445" s="170" t="s">
        <v>38</v>
      </c>
      <c r="O445" s="58"/>
      <c r="P445" s="171">
        <f t="shared" ref="P445:P466" si="136">O445*H445</f>
        <v>0</v>
      </c>
      <c r="Q445" s="171">
        <v>0</v>
      </c>
      <c r="R445" s="171">
        <f t="shared" ref="R445:R466" si="137">Q445*H445</f>
        <v>0</v>
      </c>
      <c r="S445" s="171">
        <v>0</v>
      </c>
      <c r="T445" s="172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179</v>
      </c>
      <c r="AT445" s="173" t="s">
        <v>175</v>
      </c>
      <c r="AU445" s="173" t="s">
        <v>150</v>
      </c>
      <c r="AY445" s="14" t="s">
        <v>172</v>
      </c>
      <c r="BE445" s="174">
        <f t="shared" ref="BE445:BE466" si="139">IF(N445="základná",J445,0)</f>
        <v>0</v>
      </c>
      <c r="BF445" s="174">
        <f t="shared" ref="BF445:BF466" si="140">IF(N445="znížená",J445,0)</f>
        <v>0</v>
      </c>
      <c r="BG445" s="174">
        <f t="shared" ref="BG445:BG466" si="141">IF(N445="zákl. prenesená",J445,0)</f>
        <v>0</v>
      </c>
      <c r="BH445" s="174">
        <f t="shared" ref="BH445:BH466" si="142">IF(N445="zníž. prenesená",J445,0)</f>
        <v>0</v>
      </c>
      <c r="BI445" s="174">
        <f t="shared" ref="BI445:BI466" si="143">IF(N445="nulová",J445,0)</f>
        <v>0</v>
      </c>
      <c r="BJ445" s="14" t="s">
        <v>150</v>
      </c>
      <c r="BK445" s="175">
        <f t="shared" ref="BK445:BK466" si="144">ROUND(I445*H445,3)</f>
        <v>0</v>
      </c>
      <c r="BL445" s="14" t="s">
        <v>179</v>
      </c>
      <c r="BM445" s="173" t="s">
        <v>2979</v>
      </c>
    </row>
    <row r="446" spans="1:65" s="2" customFormat="1" ht="16.5" customHeight="1">
      <c r="A446" s="29"/>
      <c r="B446" s="127"/>
      <c r="C446" s="181" t="s">
        <v>2980</v>
      </c>
      <c r="D446" s="181" t="s">
        <v>406</v>
      </c>
      <c r="E446" s="182" t="s">
        <v>2981</v>
      </c>
      <c r="F446" s="183" t="s">
        <v>2982</v>
      </c>
      <c r="G446" s="184" t="s">
        <v>244</v>
      </c>
      <c r="H446" s="185">
        <v>25</v>
      </c>
      <c r="I446" s="186"/>
      <c r="J446" s="185">
        <f t="shared" si="135"/>
        <v>0</v>
      </c>
      <c r="K446" s="187"/>
      <c r="L446" s="188"/>
      <c r="M446" s="189" t="s">
        <v>1</v>
      </c>
      <c r="N446" s="190" t="s">
        <v>38</v>
      </c>
      <c r="O446" s="58"/>
      <c r="P446" s="171">
        <f t="shared" si="136"/>
        <v>0</v>
      </c>
      <c r="Q446" s="171">
        <v>0</v>
      </c>
      <c r="R446" s="171">
        <f t="shared" si="137"/>
        <v>0</v>
      </c>
      <c r="S446" s="171">
        <v>0</v>
      </c>
      <c r="T446" s="172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189</v>
      </c>
      <c r="AT446" s="173" t="s">
        <v>406</v>
      </c>
      <c r="AU446" s="173" t="s">
        <v>150</v>
      </c>
      <c r="AY446" s="14" t="s">
        <v>172</v>
      </c>
      <c r="BE446" s="174">
        <f t="shared" si="139"/>
        <v>0</v>
      </c>
      <c r="BF446" s="174">
        <f t="shared" si="140"/>
        <v>0</v>
      </c>
      <c r="BG446" s="174">
        <f t="shared" si="141"/>
        <v>0</v>
      </c>
      <c r="BH446" s="174">
        <f t="shared" si="142"/>
        <v>0</v>
      </c>
      <c r="BI446" s="174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3" t="s">
        <v>2983</v>
      </c>
    </row>
    <row r="447" spans="1:65" s="2" customFormat="1" ht="16.5" customHeight="1">
      <c r="A447" s="29"/>
      <c r="B447" s="127"/>
      <c r="C447" s="162" t="s">
        <v>930</v>
      </c>
      <c r="D447" s="162" t="s">
        <v>175</v>
      </c>
      <c r="E447" s="163" t="s">
        <v>2984</v>
      </c>
      <c r="F447" s="164" t="s">
        <v>2985</v>
      </c>
      <c r="G447" s="165" t="s">
        <v>244</v>
      </c>
      <c r="H447" s="166">
        <v>14</v>
      </c>
      <c r="I447" s="167"/>
      <c r="J447" s="166">
        <f t="shared" si="135"/>
        <v>0</v>
      </c>
      <c r="K447" s="168"/>
      <c r="L447" s="30"/>
      <c r="M447" s="169" t="s">
        <v>1</v>
      </c>
      <c r="N447" s="170" t="s">
        <v>38</v>
      </c>
      <c r="O447" s="58"/>
      <c r="P447" s="171">
        <f t="shared" si="136"/>
        <v>0</v>
      </c>
      <c r="Q447" s="171">
        <v>0</v>
      </c>
      <c r="R447" s="171">
        <f t="shared" si="137"/>
        <v>0</v>
      </c>
      <c r="S447" s="171">
        <v>0</v>
      </c>
      <c r="T447" s="172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179</v>
      </c>
      <c r="AT447" s="173" t="s">
        <v>175</v>
      </c>
      <c r="AU447" s="173" t="s">
        <v>150</v>
      </c>
      <c r="AY447" s="14" t="s">
        <v>172</v>
      </c>
      <c r="BE447" s="174">
        <f t="shared" si="139"/>
        <v>0</v>
      </c>
      <c r="BF447" s="174">
        <f t="shared" si="140"/>
        <v>0</v>
      </c>
      <c r="BG447" s="174">
        <f t="shared" si="141"/>
        <v>0</v>
      </c>
      <c r="BH447" s="174">
        <f t="shared" si="142"/>
        <v>0</v>
      </c>
      <c r="BI447" s="174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3" t="s">
        <v>2986</v>
      </c>
    </row>
    <row r="448" spans="1:65" s="2" customFormat="1" ht="16.5" customHeight="1">
      <c r="A448" s="29"/>
      <c r="B448" s="127"/>
      <c r="C448" s="181" t="s">
        <v>2987</v>
      </c>
      <c r="D448" s="181" t="s">
        <v>406</v>
      </c>
      <c r="E448" s="182" t="s">
        <v>2988</v>
      </c>
      <c r="F448" s="183" t="s">
        <v>2989</v>
      </c>
      <c r="G448" s="184" t="s">
        <v>244</v>
      </c>
      <c r="H448" s="185">
        <v>14</v>
      </c>
      <c r="I448" s="186"/>
      <c r="J448" s="185">
        <f t="shared" si="135"/>
        <v>0</v>
      </c>
      <c r="K448" s="187"/>
      <c r="L448" s="188"/>
      <c r="M448" s="189" t="s">
        <v>1</v>
      </c>
      <c r="N448" s="190" t="s">
        <v>38</v>
      </c>
      <c r="O448" s="58"/>
      <c r="P448" s="171">
        <f t="shared" si="136"/>
        <v>0</v>
      </c>
      <c r="Q448" s="171">
        <v>0</v>
      </c>
      <c r="R448" s="171">
        <f t="shared" si="137"/>
        <v>0</v>
      </c>
      <c r="S448" s="171">
        <v>0</v>
      </c>
      <c r="T448" s="172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189</v>
      </c>
      <c r="AT448" s="173" t="s">
        <v>406</v>
      </c>
      <c r="AU448" s="173" t="s">
        <v>150</v>
      </c>
      <c r="AY448" s="14" t="s">
        <v>172</v>
      </c>
      <c r="BE448" s="174">
        <f t="shared" si="139"/>
        <v>0</v>
      </c>
      <c r="BF448" s="174">
        <f t="shared" si="140"/>
        <v>0</v>
      </c>
      <c r="BG448" s="174">
        <f t="shared" si="141"/>
        <v>0</v>
      </c>
      <c r="BH448" s="174">
        <f t="shared" si="142"/>
        <v>0</v>
      </c>
      <c r="BI448" s="174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3" t="s">
        <v>2990</v>
      </c>
    </row>
    <row r="449" spans="1:65" s="2" customFormat="1" ht="16.5" customHeight="1">
      <c r="A449" s="29"/>
      <c r="B449" s="127"/>
      <c r="C449" s="162" t="s">
        <v>933</v>
      </c>
      <c r="D449" s="162" t="s">
        <v>175</v>
      </c>
      <c r="E449" s="163" t="s">
        <v>2991</v>
      </c>
      <c r="F449" s="164" t="s">
        <v>2992</v>
      </c>
      <c r="G449" s="165" t="s">
        <v>244</v>
      </c>
      <c r="H449" s="166">
        <v>14</v>
      </c>
      <c r="I449" s="167"/>
      <c r="J449" s="166">
        <f t="shared" si="135"/>
        <v>0</v>
      </c>
      <c r="K449" s="168"/>
      <c r="L449" s="30"/>
      <c r="M449" s="169" t="s">
        <v>1</v>
      </c>
      <c r="N449" s="170" t="s">
        <v>38</v>
      </c>
      <c r="O449" s="58"/>
      <c r="P449" s="171">
        <f t="shared" si="136"/>
        <v>0</v>
      </c>
      <c r="Q449" s="171">
        <v>0</v>
      </c>
      <c r="R449" s="171">
        <f t="shared" si="137"/>
        <v>0</v>
      </c>
      <c r="S449" s="171">
        <v>0</v>
      </c>
      <c r="T449" s="172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179</v>
      </c>
      <c r="AT449" s="173" t="s">
        <v>175</v>
      </c>
      <c r="AU449" s="173" t="s">
        <v>150</v>
      </c>
      <c r="AY449" s="14" t="s">
        <v>172</v>
      </c>
      <c r="BE449" s="174">
        <f t="shared" si="139"/>
        <v>0</v>
      </c>
      <c r="BF449" s="174">
        <f t="shared" si="140"/>
        <v>0</v>
      </c>
      <c r="BG449" s="174">
        <f t="shared" si="141"/>
        <v>0</v>
      </c>
      <c r="BH449" s="174">
        <f t="shared" si="142"/>
        <v>0</v>
      </c>
      <c r="BI449" s="174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3" t="s">
        <v>2993</v>
      </c>
    </row>
    <row r="450" spans="1:65" s="2" customFormat="1" ht="24.2" customHeight="1">
      <c r="A450" s="29"/>
      <c r="B450" s="127"/>
      <c r="C450" s="181" t="s">
        <v>2994</v>
      </c>
      <c r="D450" s="181" t="s">
        <v>406</v>
      </c>
      <c r="E450" s="182" t="s">
        <v>2995</v>
      </c>
      <c r="F450" s="183" t="s">
        <v>2996</v>
      </c>
      <c r="G450" s="184" t="s">
        <v>244</v>
      </c>
      <c r="H450" s="185">
        <v>14</v>
      </c>
      <c r="I450" s="186"/>
      <c r="J450" s="185">
        <f t="shared" si="135"/>
        <v>0</v>
      </c>
      <c r="K450" s="187"/>
      <c r="L450" s="188"/>
      <c r="M450" s="189" t="s">
        <v>1</v>
      </c>
      <c r="N450" s="190" t="s">
        <v>38</v>
      </c>
      <c r="O450" s="58"/>
      <c r="P450" s="171">
        <f t="shared" si="136"/>
        <v>0</v>
      </c>
      <c r="Q450" s="171">
        <v>0</v>
      </c>
      <c r="R450" s="171">
        <f t="shared" si="137"/>
        <v>0</v>
      </c>
      <c r="S450" s="171">
        <v>0</v>
      </c>
      <c r="T450" s="172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189</v>
      </c>
      <c r="AT450" s="173" t="s">
        <v>406</v>
      </c>
      <c r="AU450" s="173" t="s">
        <v>150</v>
      </c>
      <c r="AY450" s="14" t="s">
        <v>172</v>
      </c>
      <c r="BE450" s="174">
        <f t="shared" si="139"/>
        <v>0</v>
      </c>
      <c r="BF450" s="174">
        <f t="shared" si="140"/>
        <v>0</v>
      </c>
      <c r="BG450" s="174">
        <f t="shared" si="141"/>
        <v>0</v>
      </c>
      <c r="BH450" s="174">
        <f t="shared" si="142"/>
        <v>0</v>
      </c>
      <c r="BI450" s="174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3" t="s">
        <v>2997</v>
      </c>
    </row>
    <row r="451" spans="1:65" s="2" customFormat="1" ht="16.5" customHeight="1">
      <c r="A451" s="29"/>
      <c r="B451" s="127"/>
      <c r="C451" s="162" t="s">
        <v>940</v>
      </c>
      <c r="D451" s="162" t="s">
        <v>175</v>
      </c>
      <c r="E451" s="163" t="s">
        <v>2998</v>
      </c>
      <c r="F451" s="164" t="s">
        <v>2999</v>
      </c>
      <c r="G451" s="165" t="s">
        <v>244</v>
      </c>
      <c r="H451" s="166">
        <v>14</v>
      </c>
      <c r="I451" s="167"/>
      <c r="J451" s="166">
        <f t="shared" si="135"/>
        <v>0</v>
      </c>
      <c r="K451" s="168"/>
      <c r="L451" s="30"/>
      <c r="M451" s="169" t="s">
        <v>1</v>
      </c>
      <c r="N451" s="170" t="s">
        <v>38</v>
      </c>
      <c r="O451" s="58"/>
      <c r="P451" s="171">
        <f t="shared" si="136"/>
        <v>0</v>
      </c>
      <c r="Q451" s="171">
        <v>0</v>
      </c>
      <c r="R451" s="171">
        <f t="shared" si="137"/>
        <v>0</v>
      </c>
      <c r="S451" s="171">
        <v>0</v>
      </c>
      <c r="T451" s="172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179</v>
      </c>
      <c r="AT451" s="173" t="s">
        <v>175</v>
      </c>
      <c r="AU451" s="173" t="s">
        <v>150</v>
      </c>
      <c r="AY451" s="14" t="s">
        <v>172</v>
      </c>
      <c r="BE451" s="174">
        <f t="shared" si="139"/>
        <v>0</v>
      </c>
      <c r="BF451" s="174">
        <f t="shared" si="140"/>
        <v>0</v>
      </c>
      <c r="BG451" s="174">
        <f t="shared" si="141"/>
        <v>0</v>
      </c>
      <c r="BH451" s="174">
        <f t="shared" si="142"/>
        <v>0</v>
      </c>
      <c r="BI451" s="174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3" t="s">
        <v>3000</v>
      </c>
    </row>
    <row r="452" spans="1:65" s="2" customFormat="1" ht="16.5" customHeight="1">
      <c r="A452" s="29"/>
      <c r="B452" s="127"/>
      <c r="C452" s="181" t="s">
        <v>3001</v>
      </c>
      <c r="D452" s="181" t="s">
        <v>406</v>
      </c>
      <c r="E452" s="182" t="s">
        <v>3002</v>
      </c>
      <c r="F452" s="183" t="s">
        <v>3003</v>
      </c>
      <c r="G452" s="184" t="s">
        <v>244</v>
      </c>
      <c r="H452" s="185">
        <v>14</v>
      </c>
      <c r="I452" s="186"/>
      <c r="J452" s="185">
        <f t="shared" si="135"/>
        <v>0</v>
      </c>
      <c r="K452" s="187"/>
      <c r="L452" s="188"/>
      <c r="M452" s="189" t="s">
        <v>1</v>
      </c>
      <c r="N452" s="190" t="s">
        <v>38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189</v>
      </c>
      <c r="AT452" s="173" t="s">
        <v>406</v>
      </c>
      <c r="AU452" s="173" t="s">
        <v>150</v>
      </c>
      <c r="AY452" s="14" t="s">
        <v>172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3" t="s">
        <v>3004</v>
      </c>
    </row>
    <row r="453" spans="1:65" s="2" customFormat="1" ht="16.5" customHeight="1">
      <c r="A453" s="29"/>
      <c r="B453" s="127"/>
      <c r="C453" s="162" t="s">
        <v>944</v>
      </c>
      <c r="D453" s="162" t="s">
        <v>175</v>
      </c>
      <c r="E453" s="163" t="s">
        <v>3005</v>
      </c>
      <c r="F453" s="164" t="s">
        <v>3006</v>
      </c>
      <c r="G453" s="165" t="s">
        <v>239</v>
      </c>
      <c r="H453" s="166">
        <v>150</v>
      </c>
      <c r="I453" s="167"/>
      <c r="J453" s="166">
        <f t="shared" si="135"/>
        <v>0</v>
      </c>
      <c r="K453" s="168"/>
      <c r="L453" s="30"/>
      <c r="M453" s="169" t="s">
        <v>1</v>
      </c>
      <c r="N453" s="170" t="s">
        <v>38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179</v>
      </c>
      <c r="AT453" s="173" t="s">
        <v>175</v>
      </c>
      <c r="AU453" s="173" t="s">
        <v>150</v>
      </c>
      <c r="AY453" s="14" t="s">
        <v>172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3" t="s">
        <v>3007</v>
      </c>
    </row>
    <row r="454" spans="1:65" s="2" customFormat="1" ht="24.2" customHeight="1">
      <c r="A454" s="29"/>
      <c r="B454" s="127"/>
      <c r="C454" s="181" t="s">
        <v>3008</v>
      </c>
      <c r="D454" s="181" t="s">
        <v>406</v>
      </c>
      <c r="E454" s="182" t="s">
        <v>3009</v>
      </c>
      <c r="F454" s="183" t="s">
        <v>3010</v>
      </c>
      <c r="G454" s="184" t="s">
        <v>380</v>
      </c>
      <c r="H454" s="185">
        <v>125.001</v>
      </c>
      <c r="I454" s="186"/>
      <c r="J454" s="185">
        <f t="shared" si="135"/>
        <v>0</v>
      </c>
      <c r="K454" s="187"/>
      <c r="L454" s="188"/>
      <c r="M454" s="189" t="s">
        <v>1</v>
      </c>
      <c r="N454" s="190" t="s">
        <v>38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189</v>
      </c>
      <c r="AT454" s="173" t="s">
        <v>406</v>
      </c>
      <c r="AU454" s="173" t="s">
        <v>150</v>
      </c>
      <c r="AY454" s="14" t="s">
        <v>172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3" t="s">
        <v>3011</v>
      </c>
    </row>
    <row r="455" spans="1:65" s="2" customFormat="1" ht="16.5" customHeight="1">
      <c r="A455" s="29"/>
      <c r="B455" s="127"/>
      <c r="C455" s="162" t="s">
        <v>947</v>
      </c>
      <c r="D455" s="162" t="s">
        <v>175</v>
      </c>
      <c r="E455" s="163" t="s">
        <v>3005</v>
      </c>
      <c r="F455" s="164" t="s">
        <v>3006</v>
      </c>
      <c r="G455" s="165" t="s">
        <v>239</v>
      </c>
      <c r="H455" s="166">
        <v>50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38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179</v>
      </c>
      <c r="AT455" s="173" t="s">
        <v>175</v>
      </c>
      <c r="AU455" s="173" t="s">
        <v>150</v>
      </c>
      <c r="AY455" s="14" t="s">
        <v>172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3" t="s">
        <v>3012</v>
      </c>
    </row>
    <row r="456" spans="1:65" s="2" customFormat="1" ht="16.5" customHeight="1">
      <c r="A456" s="29"/>
      <c r="B456" s="127"/>
      <c r="C456" s="181" t="s">
        <v>3013</v>
      </c>
      <c r="D456" s="181" t="s">
        <v>406</v>
      </c>
      <c r="E456" s="182" t="s">
        <v>3014</v>
      </c>
      <c r="F456" s="183" t="s">
        <v>3015</v>
      </c>
      <c r="G456" s="184" t="s">
        <v>244</v>
      </c>
      <c r="H456" s="185">
        <v>41.667000000000002</v>
      </c>
      <c r="I456" s="186"/>
      <c r="J456" s="185">
        <f t="shared" si="135"/>
        <v>0</v>
      </c>
      <c r="K456" s="187"/>
      <c r="L456" s="188"/>
      <c r="M456" s="189" t="s">
        <v>1</v>
      </c>
      <c r="N456" s="190" t="s">
        <v>38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189</v>
      </c>
      <c r="AT456" s="173" t="s">
        <v>406</v>
      </c>
      <c r="AU456" s="173" t="s">
        <v>150</v>
      </c>
      <c r="AY456" s="14" t="s">
        <v>172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3" t="s">
        <v>3016</v>
      </c>
    </row>
    <row r="457" spans="1:65" s="2" customFormat="1" ht="24.2" customHeight="1">
      <c r="A457" s="29"/>
      <c r="B457" s="127"/>
      <c r="C457" s="162" t="s">
        <v>951</v>
      </c>
      <c r="D457" s="162" t="s">
        <v>175</v>
      </c>
      <c r="E457" s="163" t="s">
        <v>3017</v>
      </c>
      <c r="F457" s="164" t="s">
        <v>3018</v>
      </c>
      <c r="G457" s="165" t="s">
        <v>239</v>
      </c>
      <c r="H457" s="166">
        <v>50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38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179</v>
      </c>
      <c r="AT457" s="173" t="s">
        <v>175</v>
      </c>
      <c r="AU457" s="173" t="s">
        <v>150</v>
      </c>
      <c r="AY457" s="14" t="s">
        <v>172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3" t="s">
        <v>3019</v>
      </c>
    </row>
    <row r="458" spans="1:65" s="2" customFormat="1" ht="16.5" customHeight="1">
      <c r="A458" s="29"/>
      <c r="B458" s="127"/>
      <c r="C458" s="181" t="s">
        <v>3020</v>
      </c>
      <c r="D458" s="181" t="s">
        <v>406</v>
      </c>
      <c r="E458" s="182" t="s">
        <v>3021</v>
      </c>
      <c r="F458" s="183" t="s">
        <v>3022</v>
      </c>
      <c r="G458" s="184" t="s">
        <v>380</v>
      </c>
      <c r="H458" s="185">
        <v>10</v>
      </c>
      <c r="I458" s="186"/>
      <c r="J458" s="185">
        <f t="shared" si="135"/>
        <v>0</v>
      </c>
      <c r="K458" s="187"/>
      <c r="L458" s="188"/>
      <c r="M458" s="189" t="s">
        <v>1</v>
      </c>
      <c r="N458" s="190" t="s">
        <v>38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189</v>
      </c>
      <c r="AT458" s="173" t="s">
        <v>406</v>
      </c>
      <c r="AU458" s="173" t="s">
        <v>150</v>
      </c>
      <c r="AY458" s="14" t="s">
        <v>172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3" t="s">
        <v>3023</v>
      </c>
    </row>
    <row r="459" spans="1:65" s="2" customFormat="1" ht="16.5" customHeight="1">
      <c r="A459" s="29"/>
      <c r="B459" s="127"/>
      <c r="C459" s="162" t="s">
        <v>954</v>
      </c>
      <c r="D459" s="162" t="s">
        <v>175</v>
      </c>
      <c r="E459" s="163" t="s">
        <v>3024</v>
      </c>
      <c r="F459" s="164" t="s">
        <v>3025</v>
      </c>
      <c r="G459" s="165" t="s">
        <v>244</v>
      </c>
      <c r="H459" s="166">
        <v>20</v>
      </c>
      <c r="I459" s="167"/>
      <c r="J459" s="166">
        <f t="shared" si="135"/>
        <v>0</v>
      </c>
      <c r="K459" s="168"/>
      <c r="L459" s="30"/>
      <c r="M459" s="169" t="s">
        <v>1</v>
      </c>
      <c r="N459" s="170" t="s">
        <v>38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179</v>
      </c>
      <c r="AT459" s="173" t="s">
        <v>175</v>
      </c>
      <c r="AU459" s="173" t="s">
        <v>150</v>
      </c>
      <c r="AY459" s="14" t="s">
        <v>172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3" t="s">
        <v>3026</v>
      </c>
    </row>
    <row r="460" spans="1:65" s="2" customFormat="1" ht="24.2" customHeight="1">
      <c r="A460" s="29"/>
      <c r="B460" s="127"/>
      <c r="C460" s="181" t="s">
        <v>3027</v>
      </c>
      <c r="D460" s="181" t="s">
        <v>406</v>
      </c>
      <c r="E460" s="182" t="s">
        <v>3028</v>
      </c>
      <c r="F460" s="183" t="s">
        <v>3029</v>
      </c>
      <c r="G460" s="184" t="s">
        <v>244</v>
      </c>
      <c r="H460" s="185">
        <v>20</v>
      </c>
      <c r="I460" s="186"/>
      <c r="J460" s="185">
        <f t="shared" si="135"/>
        <v>0</v>
      </c>
      <c r="K460" s="187"/>
      <c r="L460" s="188"/>
      <c r="M460" s="189" t="s">
        <v>1</v>
      </c>
      <c r="N460" s="190" t="s">
        <v>38</v>
      </c>
      <c r="O460" s="58"/>
      <c r="P460" s="171">
        <f t="shared" si="136"/>
        <v>0</v>
      </c>
      <c r="Q460" s="171">
        <v>0</v>
      </c>
      <c r="R460" s="171">
        <f t="shared" si="137"/>
        <v>0</v>
      </c>
      <c r="S460" s="171">
        <v>0</v>
      </c>
      <c r="T460" s="172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189</v>
      </c>
      <c r="AT460" s="173" t="s">
        <v>406</v>
      </c>
      <c r="AU460" s="173" t="s">
        <v>150</v>
      </c>
      <c r="AY460" s="14" t="s">
        <v>172</v>
      </c>
      <c r="BE460" s="174">
        <f t="shared" si="139"/>
        <v>0</v>
      </c>
      <c r="BF460" s="174">
        <f t="shared" si="140"/>
        <v>0</v>
      </c>
      <c r="BG460" s="174">
        <f t="shared" si="141"/>
        <v>0</v>
      </c>
      <c r="BH460" s="174">
        <f t="shared" si="142"/>
        <v>0</v>
      </c>
      <c r="BI460" s="174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3" t="s">
        <v>3030</v>
      </c>
    </row>
    <row r="461" spans="1:65" s="2" customFormat="1" ht="24.2" customHeight="1">
      <c r="A461" s="29"/>
      <c r="B461" s="127"/>
      <c r="C461" s="162" t="s">
        <v>958</v>
      </c>
      <c r="D461" s="162" t="s">
        <v>175</v>
      </c>
      <c r="E461" s="163" t="s">
        <v>3031</v>
      </c>
      <c r="F461" s="164" t="s">
        <v>3032</v>
      </c>
      <c r="G461" s="165" t="s">
        <v>239</v>
      </c>
      <c r="H461" s="166">
        <v>40</v>
      </c>
      <c r="I461" s="167"/>
      <c r="J461" s="166">
        <f t="shared" si="135"/>
        <v>0</v>
      </c>
      <c r="K461" s="168"/>
      <c r="L461" s="30"/>
      <c r="M461" s="169" t="s">
        <v>1</v>
      </c>
      <c r="N461" s="170" t="s">
        <v>38</v>
      </c>
      <c r="O461" s="58"/>
      <c r="P461" s="171">
        <f t="shared" si="136"/>
        <v>0</v>
      </c>
      <c r="Q461" s="171">
        <v>0</v>
      </c>
      <c r="R461" s="171">
        <f t="shared" si="137"/>
        <v>0</v>
      </c>
      <c r="S461" s="171">
        <v>0</v>
      </c>
      <c r="T461" s="172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179</v>
      </c>
      <c r="AT461" s="173" t="s">
        <v>175</v>
      </c>
      <c r="AU461" s="173" t="s">
        <v>150</v>
      </c>
      <c r="AY461" s="14" t="s">
        <v>172</v>
      </c>
      <c r="BE461" s="174">
        <f t="shared" si="139"/>
        <v>0</v>
      </c>
      <c r="BF461" s="174">
        <f t="shared" si="140"/>
        <v>0</v>
      </c>
      <c r="BG461" s="174">
        <f t="shared" si="141"/>
        <v>0</v>
      </c>
      <c r="BH461" s="174">
        <f t="shared" si="142"/>
        <v>0</v>
      </c>
      <c r="BI461" s="174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3" t="s">
        <v>3033</v>
      </c>
    </row>
    <row r="462" spans="1:65" s="2" customFormat="1" ht="21.75" customHeight="1">
      <c r="A462" s="29"/>
      <c r="B462" s="127"/>
      <c r="C462" s="181" t="s">
        <v>3034</v>
      </c>
      <c r="D462" s="181" t="s">
        <v>406</v>
      </c>
      <c r="E462" s="182" t="s">
        <v>3035</v>
      </c>
      <c r="F462" s="183" t="s">
        <v>3036</v>
      </c>
      <c r="G462" s="184" t="s">
        <v>244</v>
      </c>
      <c r="H462" s="185">
        <v>16</v>
      </c>
      <c r="I462" s="186"/>
      <c r="J462" s="185">
        <f t="shared" si="135"/>
        <v>0</v>
      </c>
      <c r="K462" s="187"/>
      <c r="L462" s="188"/>
      <c r="M462" s="189" t="s">
        <v>1</v>
      </c>
      <c r="N462" s="190" t="s">
        <v>38</v>
      </c>
      <c r="O462" s="58"/>
      <c r="P462" s="171">
        <f t="shared" si="136"/>
        <v>0</v>
      </c>
      <c r="Q462" s="171">
        <v>0</v>
      </c>
      <c r="R462" s="171">
        <f t="shared" si="137"/>
        <v>0</v>
      </c>
      <c r="S462" s="171">
        <v>0</v>
      </c>
      <c r="T462" s="172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189</v>
      </c>
      <c r="AT462" s="173" t="s">
        <v>406</v>
      </c>
      <c r="AU462" s="173" t="s">
        <v>150</v>
      </c>
      <c r="AY462" s="14" t="s">
        <v>172</v>
      </c>
      <c r="BE462" s="174">
        <f t="shared" si="139"/>
        <v>0</v>
      </c>
      <c r="BF462" s="174">
        <f t="shared" si="140"/>
        <v>0</v>
      </c>
      <c r="BG462" s="174">
        <f t="shared" si="141"/>
        <v>0</v>
      </c>
      <c r="BH462" s="174">
        <f t="shared" si="142"/>
        <v>0</v>
      </c>
      <c r="BI462" s="174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3" t="s">
        <v>3037</v>
      </c>
    </row>
    <row r="463" spans="1:65" s="2" customFormat="1" ht="16.5" customHeight="1">
      <c r="A463" s="29"/>
      <c r="B463" s="127"/>
      <c r="C463" s="162" t="s">
        <v>961</v>
      </c>
      <c r="D463" s="162" t="s">
        <v>175</v>
      </c>
      <c r="E463" s="163" t="s">
        <v>3038</v>
      </c>
      <c r="F463" s="164" t="s">
        <v>3039</v>
      </c>
      <c r="G463" s="165" t="s">
        <v>244</v>
      </c>
      <c r="H463" s="166">
        <v>14</v>
      </c>
      <c r="I463" s="167"/>
      <c r="J463" s="166">
        <f t="shared" si="135"/>
        <v>0</v>
      </c>
      <c r="K463" s="168"/>
      <c r="L463" s="30"/>
      <c r="M463" s="169" t="s">
        <v>1</v>
      </c>
      <c r="N463" s="170" t="s">
        <v>38</v>
      </c>
      <c r="O463" s="58"/>
      <c r="P463" s="171">
        <f t="shared" si="136"/>
        <v>0</v>
      </c>
      <c r="Q463" s="171">
        <v>0</v>
      </c>
      <c r="R463" s="171">
        <f t="shared" si="137"/>
        <v>0</v>
      </c>
      <c r="S463" s="171">
        <v>0</v>
      </c>
      <c r="T463" s="172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179</v>
      </c>
      <c r="AT463" s="173" t="s">
        <v>175</v>
      </c>
      <c r="AU463" s="173" t="s">
        <v>150</v>
      </c>
      <c r="AY463" s="14" t="s">
        <v>172</v>
      </c>
      <c r="BE463" s="174">
        <f t="shared" si="139"/>
        <v>0</v>
      </c>
      <c r="BF463" s="174">
        <f t="shared" si="140"/>
        <v>0</v>
      </c>
      <c r="BG463" s="174">
        <f t="shared" si="141"/>
        <v>0</v>
      </c>
      <c r="BH463" s="174">
        <f t="shared" si="142"/>
        <v>0</v>
      </c>
      <c r="BI463" s="174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3" t="s">
        <v>3040</v>
      </c>
    </row>
    <row r="464" spans="1:65" s="2" customFormat="1" ht="21.75" customHeight="1">
      <c r="A464" s="29"/>
      <c r="B464" s="127"/>
      <c r="C464" s="181" t="s">
        <v>3041</v>
      </c>
      <c r="D464" s="181" t="s">
        <v>406</v>
      </c>
      <c r="E464" s="182" t="s">
        <v>3042</v>
      </c>
      <c r="F464" s="183" t="s">
        <v>3043</v>
      </c>
      <c r="G464" s="184" t="s">
        <v>244</v>
      </c>
      <c r="H464" s="185">
        <v>14</v>
      </c>
      <c r="I464" s="186"/>
      <c r="J464" s="185">
        <f t="shared" si="135"/>
        <v>0</v>
      </c>
      <c r="K464" s="187"/>
      <c r="L464" s="188"/>
      <c r="M464" s="189" t="s">
        <v>1</v>
      </c>
      <c r="N464" s="190" t="s">
        <v>38</v>
      </c>
      <c r="O464" s="58"/>
      <c r="P464" s="171">
        <f t="shared" si="136"/>
        <v>0</v>
      </c>
      <c r="Q464" s="171">
        <v>0</v>
      </c>
      <c r="R464" s="171">
        <f t="shared" si="137"/>
        <v>0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189</v>
      </c>
      <c r="AT464" s="173" t="s">
        <v>406</v>
      </c>
      <c r="AU464" s="173" t="s">
        <v>150</v>
      </c>
      <c r="AY464" s="14" t="s">
        <v>172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3" t="s">
        <v>3044</v>
      </c>
    </row>
    <row r="465" spans="1:65" s="2" customFormat="1" ht="16.5" customHeight="1">
      <c r="A465" s="29"/>
      <c r="B465" s="127"/>
      <c r="C465" s="162" t="s">
        <v>965</v>
      </c>
      <c r="D465" s="162" t="s">
        <v>175</v>
      </c>
      <c r="E465" s="163" t="s">
        <v>3045</v>
      </c>
      <c r="F465" s="164" t="s">
        <v>3046</v>
      </c>
      <c r="G465" s="165" t="s">
        <v>239</v>
      </c>
      <c r="H465" s="166">
        <v>150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38</v>
      </c>
      <c r="O465" s="58"/>
      <c r="P465" s="171">
        <f t="shared" si="136"/>
        <v>0</v>
      </c>
      <c r="Q465" s="171">
        <v>0</v>
      </c>
      <c r="R465" s="171">
        <f t="shared" si="137"/>
        <v>0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179</v>
      </c>
      <c r="AT465" s="173" t="s">
        <v>175</v>
      </c>
      <c r="AU465" s="173" t="s">
        <v>150</v>
      </c>
      <c r="AY465" s="14" t="s">
        <v>172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3" t="s">
        <v>3047</v>
      </c>
    </row>
    <row r="466" spans="1:65" s="2" customFormat="1" ht="24.2" customHeight="1">
      <c r="A466" s="29"/>
      <c r="B466" s="127"/>
      <c r="C466" s="181" t="s">
        <v>3048</v>
      </c>
      <c r="D466" s="181" t="s">
        <v>406</v>
      </c>
      <c r="E466" s="182" t="s">
        <v>3049</v>
      </c>
      <c r="F466" s="183" t="s">
        <v>3050</v>
      </c>
      <c r="G466" s="184" t="s">
        <v>380</v>
      </c>
      <c r="H466" s="185">
        <v>30</v>
      </c>
      <c r="I466" s="186"/>
      <c r="J466" s="185">
        <f t="shared" si="135"/>
        <v>0</v>
      </c>
      <c r="K466" s="187"/>
      <c r="L466" s="188"/>
      <c r="M466" s="189" t="s">
        <v>1</v>
      </c>
      <c r="N466" s="190" t="s">
        <v>38</v>
      </c>
      <c r="O466" s="58"/>
      <c r="P466" s="171">
        <f t="shared" si="136"/>
        <v>0</v>
      </c>
      <c r="Q466" s="171">
        <v>0</v>
      </c>
      <c r="R466" s="171">
        <f t="shared" si="137"/>
        <v>0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189</v>
      </c>
      <c r="AT466" s="173" t="s">
        <v>406</v>
      </c>
      <c r="AU466" s="173" t="s">
        <v>150</v>
      </c>
      <c r="AY466" s="14" t="s">
        <v>172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3" t="s">
        <v>3051</v>
      </c>
    </row>
    <row r="467" spans="1:65" s="12" customFormat="1" ht="22.9" customHeight="1">
      <c r="B467" s="149"/>
      <c r="D467" s="150" t="s">
        <v>71</v>
      </c>
      <c r="E467" s="160" t="s">
        <v>3052</v>
      </c>
      <c r="F467" s="160" t="s">
        <v>3053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968</v>
      </c>
      <c r="D468" s="162" t="s">
        <v>175</v>
      </c>
      <c r="E468" s="163" t="s">
        <v>3054</v>
      </c>
      <c r="F468" s="164" t="s">
        <v>3055</v>
      </c>
      <c r="G468" s="165" t="s">
        <v>239</v>
      </c>
      <c r="H468" s="166">
        <v>150</v>
      </c>
      <c r="I468" s="167"/>
      <c r="J468" s="166">
        <f>ROUND(I468*H468,3)</f>
        <v>0</v>
      </c>
      <c r="K468" s="168"/>
      <c r="L468" s="30"/>
      <c r="M468" s="169" t="s">
        <v>1</v>
      </c>
      <c r="N468" s="170" t="s">
        <v>38</v>
      </c>
      <c r="O468" s="58"/>
      <c r="P468" s="171">
        <f>O468*H468</f>
        <v>0</v>
      </c>
      <c r="Q468" s="171">
        <v>0</v>
      </c>
      <c r="R468" s="171">
        <f>Q468*H468</f>
        <v>0</v>
      </c>
      <c r="S468" s="171">
        <v>0</v>
      </c>
      <c r="T468" s="172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284</v>
      </c>
      <c r="AT468" s="173" t="s">
        <v>175</v>
      </c>
      <c r="AU468" s="173" t="s">
        <v>150</v>
      </c>
      <c r="AY468" s="14" t="s">
        <v>172</v>
      </c>
      <c r="BE468" s="174">
        <f>IF(N468="základná",J468,0)</f>
        <v>0</v>
      </c>
      <c r="BF468" s="174">
        <f>IF(N468="znížená",J468,0)</f>
        <v>0</v>
      </c>
      <c r="BG468" s="174">
        <f>IF(N468="zákl. prenesená",J468,0)</f>
        <v>0</v>
      </c>
      <c r="BH468" s="174">
        <f>IF(N468="zníž. prenesená",J468,0)</f>
        <v>0</v>
      </c>
      <c r="BI468" s="174">
        <f>IF(N468="nulová",J468,0)</f>
        <v>0</v>
      </c>
      <c r="BJ468" s="14" t="s">
        <v>150</v>
      </c>
      <c r="BK468" s="175">
        <f>ROUND(I468*H468,3)</f>
        <v>0</v>
      </c>
      <c r="BL468" s="14" t="s">
        <v>284</v>
      </c>
      <c r="BM468" s="173" t="s">
        <v>3056</v>
      </c>
    </row>
    <row r="469" spans="1:65" s="2" customFormat="1" ht="33" customHeight="1">
      <c r="A469" s="29"/>
      <c r="B469" s="127"/>
      <c r="C469" s="162" t="s">
        <v>3057</v>
      </c>
      <c r="D469" s="162" t="s">
        <v>175</v>
      </c>
      <c r="E469" s="163" t="s">
        <v>3058</v>
      </c>
      <c r="F469" s="164" t="s">
        <v>3059</v>
      </c>
      <c r="G469" s="165" t="s">
        <v>239</v>
      </c>
      <c r="H469" s="166">
        <v>150</v>
      </c>
      <c r="I469" s="167"/>
      <c r="J469" s="166">
        <f>ROUND(I469*H469,3)</f>
        <v>0</v>
      </c>
      <c r="K469" s="168"/>
      <c r="L469" s="30"/>
      <c r="M469" s="169" t="s">
        <v>1</v>
      </c>
      <c r="N469" s="170" t="s">
        <v>38</v>
      </c>
      <c r="O469" s="58"/>
      <c r="P469" s="171">
        <f>O469*H469</f>
        <v>0</v>
      </c>
      <c r="Q469" s="171">
        <v>0</v>
      </c>
      <c r="R469" s="171">
        <f>Q469*H469</f>
        <v>0</v>
      </c>
      <c r="S469" s="171">
        <v>0</v>
      </c>
      <c r="T469" s="172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284</v>
      </c>
      <c r="AT469" s="173" t="s">
        <v>175</v>
      </c>
      <c r="AU469" s="173" t="s">
        <v>150</v>
      </c>
      <c r="AY469" s="14" t="s">
        <v>172</v>
      </c>
      <c r="BE469" s="174">
        <f>IF(N469="základná",J469,0)</f>
        <v>0</v>
      </c>
      <c r="BF469" s="174">
        <f>IF(N469="znížená",J469,0)</f>
        <v>0</v>
      </c>
      <c r="BG469" s="174">
        <f>IF(N469="zákl. prenesená",J469,0)</f>
        <v>0</v>
      </c>
      <c r="BH469" s="174">
        <f>IF(N469="zníž. prenesená",J469,0)</f>
        <v>0</v>
      </c>
      <c r="BI469" s="174">
        <f>IF(N469="nulová",J469,0)</f>
        <v>0</v>
      </c>
      <c r="BJ469" s="14" t="s">
        <v>150</v>
      </c>
      <c r="BK469" s="175">
        <f>ROUND(I469*H469,3)</f>
        <v>0</v>
      </c>
      <c r="BL469" s="14" t="s">
        <v>284</v>
      </c>
      <c r="BM469" s="173" t="s">
        <v>3060</v>
      </c>
    </row>
    <row r="470" spans="1:65" s="12" customFormat="1" ht="25.9" customHeight="1">
      <c r="B470" s="149"/>
      <c r="D470" s="150" t="s">
        <v>71</v>
      </c>
      <c r="E470" s="151" t="s">
        <v>1289</v>
      </c>
      <c r="F470" s="151" t="s">
        <v>2186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972</v>
      </c>
      <c r="D471" s="162" t="s">
        <v>175</v>
      </c>
      <c r="E471" s="163" t="s">
        <v>3061</v>
      </c>
      <c r="F471" s="164" t="s">
        <v>3062</v>
      </c>
      <c r="G471" s="165" t="s">
        <v>671</v>
      </c>
      <c r="H471" s="166">
        <v>80</v>
      </c>
      <c r="I471" s="167"/>
      <c r="J471" s="166">
        <f>ROUND(I471*H471,3)</f>
        <v>0</v>
      </c>
      <c r="K471" s="168"/>
      <c r="L471" s="30"/>
      <c r="M471" s="169" t="s">
        <v>1</v>
      </c>
      <c r="N471" s="170" t="s">
        <v>38</v>
      </c>
      <c r="O471" s="58"/>
      <c r="P471" s="171">
        <f>O471*H471</f>
        <v>0</v>
      </c>
      <c r="Q471" s="171">
        <v>0</v>
      </c>
      <c r="R471" s="171">
        <f>Q471*H471</f>
        <v>0</v>
      </c>
      <c r="S471" s="171">
        <v>0</v>
      </c>
      <c r="T471" s="172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2189</v>
      </c>
      <c r="AT471" s="173" t="s">
        <v>175</v>
      </c>
      <c r="AU471" s="173" t="s">
        <v>80</v>
      </c>
      <c r="AY471" s="14" t="s">
        <v>172</v>
      </c>
      <c r="BE471" s="174">
        <f>IF(N471="základná",J471,0)</f>
        <v>0</v>
      </c>
      <c r="BF471" s="174">
        <f>IF(N471="znížená",J471,0)</f>
        <v>0</v>
      </c>
      <c r="BG471" s="174">
        <f>IF(N471="zákl. prenesená",J471,0)</f>
        <v>0</v>
      </c>
      <c r="BH471" s="174">
        <f>IF(N471="zníž. prenesená",J471,0)</f>
        <v>0</v>
      </c>
      <c r="BI471" s="174">
        <f>IF(N471="nulová",J471,0)</f>
        <v>0</v>
      </c>
      <c r="BJ471" s="14" t="s">
        <v>150</v>
      </c>
      <c r="BK471" s="175">
        <f>ROUND(I471*H471,3)</f>
        <v>0</v>
      </c>
      <c r="BL471" s="14" t="s">
        <v>2189</v>
      </c>
      <c r="BM471" s="173" t="s">
        <v>3063</v>
      </c>
    </row>
    <row r="472" spans="1:65" s="2" customFormat="1" ht="33" customHeight="1">
      <c r="A472" s="29"/>
      <c r="B472" s="127"/>
      <c r="C472" s="162" t="s">
        <v>3064</v>
      </c>
      <c r="D472" s="162" t="s">
        <v>175</v>
      </c>
      <c r="E472" s="163" t="s">
        <v>3065</v>
      </c>
      <c r="F472" s="164" t="s">
        <v>3066</v>
      </c>
      <c r="G472" s="165" t="s">
        <v>671</v>
      </c>
      <c r="H472" s="166">
        <v>140</v>
      </c>
      <c r="I472" s="167"/>
      <c r="J472" s="166">
        <f>ROUND(I472*H472,3)</f>
        <v>0</v>
      </c>
      <c r="K472" s="168"/>
      <c r="L472" s="30"/>
      <c r="M472" s="169" t="s">
        <v>1</v>
      </c>
      <c r="N472" s="170" t="s">
        <v>38</v>
      </c>
      <c r="O472" s="58"/>
      <c r="P472" s="171">
        <f>O472*H472</f>
        <v>0</v>
      </c>
      <c r="Q472" s="171">
        <v>0</v>
      </c>
      <c r="R472" s="171">
        <f>Q472*H472</f>
        <v>0</v>
      </c>
      <c r="S472" s="171">
        <v>0</v>
      </c>
      <c r="T472" s="172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2189</v>
      </c>
      <c r="AT472" s="173" t="s">
        <v>175</v>
      </c>
      <c r="AU472" s="173" t="s">
        <v>80</v>
      </c>
      <c r="AY472" s="14" t="s">
        <v>172</v>
      </c>
      <c r="BE472" s="174">
        <f>IF(N472="základná",J472,0)</f>
        <v>0</v>
      </c>
      <c r="BF472" s="174">
        <f>IF(N472="znížená",J472,0)</f>
        <v>0</v>
      </c>
      <c r="BG472" s="174">
        <f>IF(N472="zákl. prenesená",J472,0)</f>
        <v>0</v>
      </c>
      <c r="BH472" s="174">
        <f>IF(N472="zníž. prenesená",J472,0)</f>
        <v>0</v>
      </c>
      <c r="BI472" s="174">
        <f>IF(N472="nulová",J472,0)</f>
        <v>0</v>
      </c>
      <c r="BJ472" s="14" t="s">
        <v>150</v>
      </c>
      <c r="BK472" s="175">
        <f>ROUND(I472*H472,3)</f>
        <v>0</v>
      </c>
      <c r="BL472" s="14" t="s">
        <v>2189</v>
      </c>
      <c r="BM472" s="173" t="s">
        <v>3067</v>
      </c>
    </row>
    <row r="473" spans="1:65" s="2" customFormat="1" ht="24.2" customHeight="1">
      <c r="A473" s="29"/>
      <c r="B473" s="127"/>
      <c r="C473" s="162" t="s">
        <v>975</v>
      </c>
      <c r="D473" s="162" t="s">
        <v>175</v>
      </c>
      <c r="E473" s="163" t="s">
        <v>3068</v>
      </c>
      <c r="F473" s="164" t="s">
        <v>3069</v>
      </c>
      <c r="G473" s="165" t="s">
        <v>671</v>
      </c>
      <c r="H473" s="166">
        <v>160</v>
      </c>
      <c r="I473" s="167"/>
      <c r="J473" s="166">
        <f>ROUND(I473*H473,3)</f>
        <v>0</v>
      </c>
      <c r="K473" s="168"/>
      <c r="L473" s="30"/>
      <c r="M473" s="169" t="s">
        <v>1</v>
      </c>
      <c r="N473" s="170" t="s">
        <v>38</v>
      </c>
      <c r="O473" s="58"/>
      <c r="P473" s="171">
        <f>O473*H473</f>
        <v>0</v>
      </c>
      <c r="Q473" s="171">
        <v>0</v>
      </c>
      <c r="R473" s="171">
        <f>Q473*H473</f>
        <v>0</v>
      </c>
      <c r="S473" s="171">
        <v>0</v>
      </c>
      <c r="T473" s="172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2189</v>
      </c>
      <c r="AT473" s="173" t="s">
        <v>175</v>
      </c>
      <c r="AU473" s="173" t="s">
        <v>80</v>
      </c>
      <c r="AY473" s="14" t="s">
        <v>172</v>
      </c>
      <c r="BE473" s="174">
        <f>IF(N473="základná",J473,0)</f>
        <v>0</v>
      </c>
      <c r="BF473" s="174">
        <f>IF(N473="znížená",J473,0)</f>
        <v>0</v>
      </c>
      <c r="BG473" s="174">
        <f>IF(N473="zákl. prenesená",J473,0)</f>
        <v>0</v>
      </c>
      <c r="BH473" s="174">
        <f>IF(N473="zníž. prenesená",J473,0)</f>
        <v>0</v>
      </c>
      <c r="BI473" s="174">
        <f>IF(N473="nulová",J473,0)</f>
        <v>0</v>
      </c>
      <c r="BJ473" s="14" t="s">
        <v>150</v>
      </c>
      <c r="BK473" s="175">
        <f>ROUND(I473*H473,3)</f>
        <v>0</v>
      </c>
      <c r="BL473" s="14" t="s">
        <v>2189</v>
      </c>
      <c r="BM473" s="173" t="s">
        <v>3070</v>
      </c>
    </row>
    <row r="474" spans="1:65" s="2" customFormat="1" ht="24.2" customHeight="1">
      <c r="A474" s="29"/>
      <c r="B474" s="127"/>
      <c r="C474" s="162" t="s">
        <v>3071</v>
      </c>
      <c r="D474" s="162" t="s">
        <v>175</v>
      </c>
      <c r="E474" s="163" t="s">
        <v>2187</v>
      </c>
      <c r="F474" s="164" t="s">
        <v>3072</v>
      </c>
      <c r="G474" s="165" t="s">
        <v>671</v>
      </c>
      <c r="H474" s="166">
        <v>80</v>
      </c>
      <c r="I474" s="167"/>
      <c r="J474" s="166">
        <f>ROUND(I474*H474,3)</f>
        <v>0</v>
      </c>
      <c r="K474" s="168"/>
      <c r="L474" s="30"/>
      <c r="M474" s="169" t="s">
        <v>1</v>
      </c>
      <c r="N474" s="170" t="s">
        <v>38</v>
      </c>
      <c r="O474" s="58"/>
      <c r="P474" s="171">
        <f>O474*H474</f>
        <v>0</v>
      </c>
      <c r="Q474" s="171">
        <v>0</v>
      </c>
      <c r="R474" s="171">
        <f>Q474*H474</f>
        <v>0</v>
      </c>
      <c r="S474" s="171">
        <v>0</v>
      </c>
      <c r="T474" s="172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2189</v>
      </c>
      <c r="AT474" s="173" t="s">
        <v>175</v>
      </c>
      <c r="AU474" s="173" t="s">
        <v>80</v>
      </c>
      <c r="AY474" s="14" t="s">
        <v>172</v>
      </c>
      <c r="BE474" s="174">
        <f>IF(N474="základná",J474,0)</f>
        <v>0</v>
      </c>
      <c r="BF474" s="174">
        <f>IF(N474="znížená",J474,0)</f>
        <v>0</v>
      </c>
      <c r="BG474" s="174">
        <f>IF(N474="zákl. prenesená",J474,0)</f>
        <v>0</v>
      </c>
      <c r="BH474" s="174">
        <f>IF(N474="zníž. prenesená",J474,0)</f>
        <v>0</v>
      </c>
      <c r="BI474" s="174">
        <f>IF(N474="nulová",J474,0)</f>
        <v>0</v>
      </c>
      <c r="BJ474" s="14" t="s">
        <v>150</v>
      </c>
      <c r="BK474" s="175">
        <f>ROUND(I474*H474,3)</f>
        <v>0</v>
      </c>
      <c r="BL474" s="14" t="s">
        <v>2189</v>
      </c>
      <c r="BM474" s="173" t="s">
        <v>3073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1290</v>
      </c>
      <c r="I475" s="152"/>
      <c r="J475" s="153">
        <f>BK475</f>
        <v>0</v>
      </c>
      <c r="L475" s="149"/>
      <c r="M475" s="191"/>
      <c r="N475" s="192"/>
      <c r="O475" s="192"/>
      <c r="P475" s="193">
        <v>0</v>
      </c>
      <c r="Q475" s="192"/>
      <c r="R475" s="193">
        <v>0</v>
      </c>
      <c r="S475" s="192"/>
      <c r="T475" s="194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4" t="s">
        <v>5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37" t="str">
        <f>'Rekapitulácia stavby'!K6</f>
        <v xml:space="preserve"> ŠH Angels Aréna  Rekonštrukcia a Modernizácia pre VO</v>
      </c>
      <c r="F7" s="238"/>
      <c r="G7" s="238"/>
      <c r="H7" s="23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9" t="s">
        <v>3074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3475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0" t="str">
        <f>'Rekapitulácia stavby'!E14</f>
        <v>Vyplň údaj</v>
      </c>
      <c r="F18" s="205"/>
      <c r="G18" s="205"/>
      <c r="H18" s="205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10" t="s">
        <v>1</v>
      </c>
      <c r="F27" s="210"/>
      <c r="G27" s="210"/>
      <c r="H27" s="210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 xml:space="preserve"> ŠH Angels Aréna  Rekonštrukcia a Modernizácia pre VO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9" t="str">
        <f>E9</f>
        <v>07 - SO 01.5  Športova hala - slaboprudova inštalácia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 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3075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3076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3077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3078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3079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3080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3081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2029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1" t="s">
        <v>148</v>
      </c>
      <c r="E109" s="242"/>
      <c r="F109" s="242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1" t="s">
        <v>151</v>
      </c>
      <c r="E110" s="242"/>
      <c r="F110" s="242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1" t="s">
        <v>152</v>
      </c>
      <c r="E111" s="242"/>
      <c r="F111" s="242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1" t="s">
        <v>153</v>
      </c>
      <c r="E112" s="242"/>
      <c r="F112" s="242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1" t="s">
        <v>154</v>
      </c>
      <c r="E113" s="242"/>
      <c r="F113" s="242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1.25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37" t="str">
        <f>E7</f>
        <v xml:space="preserve"> ŠH Angels Aréna  Rekonštrukcia a Modernizácia pre VO</v>
      </c>
      <c r="F125" s="238"/>
      <c r="G125" s="238"/>
      <c r="H125" s="23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199" t="str">
        <f>E9</f>
        <v>07 - SO 01.5  Športova hala - slaboprudova inštalácia</v>
      </c>
      <c r="F127" s="239"/>
      <c r="G127" s="239"/>
      <c r="H127" s="23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 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406</v>
      </c>
      <c r="F136" s="151" t="s">
        <v>2432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3082</v>
      </c>
      <c r="F137" s="160" t="s">
        <v>3083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3084</v>
      </c>
      <c r="F138" s="160" t="s">
        <v>3084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406</v>
      </c>
      <c r="E139" s="182" t="s">
        <v>3085</v>
      </c>
      <c r="F139" s="183" t="s">
        <v>3086</v>
      </c>
      <c r="G139" s="184" t="s">
        <v>244</v>
      </c>
      <c r="H139" s="185">
        <v>1</v>
      </c>
      <c r="I139" s="186"/>
      <c r="J139" s="185">
        <f t="shared" ref="J139:J162" si="5"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ref="P139:P162" si="6">O139*H139</f>
        <v>0</v>
      </c>
      <c r="Q139" s="171">
        <v>0</v>
      </c>
      <c r="R139" s="171">
        <f t="shared" ref="R139:R162" si="7">Q139*H139</f>
        <v>0</v>
      </c>
      <c r="S139" s="171">
        <v>0</v>
      </c>
      <c r="T139" s="172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189</v>
      </c>
      <c r="AT139" s="173" t="s">
        <v>406</v>
      </c>
      <c r="AU139" s="173" t="s">
        <v>150</v>
      </c>
      <c r="AY139" s="14" t="s">
        <v>172</v>
      </c>
      <c r="BE139" s="174">
        <f t="shared" ref="BE139:BE162" si="9">IF(N139="základná",J139,0)</f>
        <v>0</v>
      </c>
      <c r="BF139" s="174">
        <f t="shared" ref="BF139:BF162" si="10">IF(N139="znížená",J139,0)</f>
        <v>0</v>
      </c>
      <c r="BG139" s="174">
        <f t="shared" ref="BG139:BG162" si="11">IF(N139="zákl. prenesená",J139,0)</f>
        <v>0</v>
      </c>
      <c r="BH139" s="174">
        <f t="shared" ref="BH139:BH162" si="12">IF(N139="zníž. prenesená",J139,0)</f>
        <v>0</v>
      </c>
      <c r="BI139" s="174">
        <f t="shared" ref="BI139:BI162" si="13">IF(N139="nulová",J139,0)</f>
        <v>0</v>
      </c>
      <c r="BJ139" s="14" t="s">
        <v>150</v>
      </c>
      <c r="BK139" s="175">
        <f t="shared" ref="BK139:BK162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406</v>
      </c>
      <c r="E140" s="182" t="s">
        <v>3087</v>
      </c>
      <c r="F140" s="183" t="s">
        <v>3088</v>
      </c>
      <c r="G140" s="184" t="s">
        <v>244</v>
      </c>
      <c r="H140" s="185">
        <v>1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189</v>
      </c>
      <c r="AT140" s="173" t="s">
        <v>406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406</v>
      </c>
      <c r="E141" s="182" t="s">
        <v>3089</v>
      </c>
      <c r="F141" s="183" t="s">
        <v>3090</v>
      </c>
      <c r="G141" s="184" t="s">
        <v>244</v>
      </c>
      <c r="H141" s="185">
        <v>2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189</v>
      </c>
      <c r="AT141" s="173" t="s">
        <v>406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406</v>
      </c>
      <c r="E142" s="182" t="s">
        <v>3091</v>
      </c>
      <c r="F142" s="183" t="s">
        <v>3092</v>
      </c>
      <c r="G142" s="184" t="s">
        <v>244</v>
      </c>
      <c r="H142" s="185">
        <v>1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189</v>
      </c>
      <c r="AT142" s="173" t="s">
        <v>406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406</v>
      </c>
      <c r="E143" s="182" t="s">
        <v>3093</v>
      </c>
      <c r="F143" s="183" t="s">
        <v>3094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189</v>
      </c>
      <c r="AT143" s="173" t="s">
        <v>406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406</v>
      </c>
      <c r="E144" s="182" t="s">
        <v>3095</v>
      </c>
      <c r="F144" s="183" t="s">
        <v>3096</v>
      </c>
      <c r="G144" s="184" t="s">
        <v>244</v>
      </c>
      <c r="H144" s="185">
        <v>2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189</v>
      </c>
      <c r="AT144" s="173" t="s">
        <v>406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406</v>
      </c>
      <c r="E145" s="182" t="s">
        <v>3097</v>
      </c>
      <c r="F145" s="183" t="s">
        <v>3098</v>
      </c>
      <c r="G145" s="184" t="s">
        <v>244</v>
      </c>
      <c r="H145" s="185">
        <v>18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189</v>
      </c>
      <c r="AT145" s="173" t="s">
        <v>406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406</v>
      </c>
      <c r="E146" s="182" t="s">
        <v>3099</v>
      </c>
      <c r="F146" s="183" t="s">
        <v>3100</v>
      </c>
      <c r="G146" s="184" t="s">
        <v>244</v>
      </c>
      <c r="H146" s="185">
        <v>36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189</v>
      </c>
      <c r="AT146" s="173" t="s">
        <v>406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406</v>
      </c>
      <c r="E147" s="182" t="s">
        <v>3101</v>
      </c>
      <c r="F147" s="183" t="s">
        <v>3102</v>
      </c>
      <c r="G147" s="184" t="s">
        <v>244</v>
      </c>
      <c r="H147" s="185">
        <v>2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189</v>
      </c>
      <c r="AT147" s="173" t="s">
        <v>406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406</v>
      </c>
      <c r="E148" s="182" t="s">
        <v>3103</v>
      </c>
      <c r="F148" s="183" t="s">
        <v>3104</v>
      </c>
      <c r="G148" s="184" t="s">
        <v>244</v>
      </c>
      <c r="H148" s="185">
        <v>36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189</v>
      </c>
      <c r="AT148" s="173" t="s">
        <v>406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406</v>
      </c>
      <c r="E149" s="182" t="s">
        <v>3105</v>
      </c>
      <c r="F149" s="183" t="s">
        <v>3106</v>
      </c>
      <c r="G149" s="184" t="s">
        <v>244</v>
      </c>
      <c r="H149" s="185">
        <v>4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406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406</v>
      </c>
      <c r="E150" s="182" t="s">
        <v>3107</v>
      </c>
      <c r="F150" s="183" t="s">
        <v>3108</v>
      </c>
      <c r="G150" s="184" t="s">
        <v>244</v>
      </c>
      <c r="H150" s="185">
        <v>8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189</v>
      </c>
      <c r="AT150" s="173" t="s">
        <v>406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406</v>
      </c>
      <c r="E151" s="182" t="s">
        <v>3109</v>
      </c>
      <c r="F151" s="183" t="s">
        <v>3110</v>
      </c>
      <c r="G151" s="184" t="s">
        <v>244</v>
      </c>
      <c r="H151" s="185">
        <v>6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406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406</v>
      </c>
      <c r="E152" s="182" t="s">
        <v>3111</v>
      </c>
      <c r="F152" s="183" t="s">
        <v>3112</v>
      </c>
      <c r="G152" s="184" t="s">
        <v>244</v>
      </c>
      <c r="H152" s="185">
        <v>54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189</v>
      </c>
      <c r="AT152" s="173" t="s">
        <v>406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406</v>
      </c>
      <c r="E153" s="182" t="s">
        <v>3113</v>
      </c>
      <c r="F153" s="183" t="s">
        <v>3114</v>
      </c>
      <c r="G153" s="184" t="s">
        <v>244</v>
      </c>
      <c r="H153" s="185">
        <v>54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406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406</v>
      </c>
      <c r="E154" s="182" t="s">
        <v>3115</v>
      </c>
      <c r="F154" s="183" t="s">
        <v>3116</v>
      </c>
      <c r="G154" s="184" t="s">
        <v>244</v>
      </c>
      <c r="H154" s="185">
        <v>54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406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406</v>
      </c>
      <c r="E155" s="182" t="s">
        <v>3117</v>
      </c>
      <c r="F155" s="183" t="s">
        <v>3118</v>
      </c>
      <c r="G155" s="184" t="s">
        <v>244</v>
      </c>
      <c r="H155" s="185">
        <v>108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406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406</v>
      </c>
      <c r="E156" s="182" t="s">
        <v>3119</v>
      </c>
      <c r="F156" s="183" t="s">
        <v>3120</v>
      </c>
      <c r="G156" s="184" t="s">
        <v>244</v>
      </c>
      <c r="H156" s="185">
        <v>54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406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406</v>
      </c>
      <c r="E157" s="182" t="s">
        <v>3121</v>
      </c>
      <c r="F157" s="183" t="s">
        <v>3122</v>
      </c>
      <c r="G157" s="184" t="s">
        <v>244</v>
      </c>
      <c r="H157" s="185">
        <v>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406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3123</v>
      </c>
      <c r="F158" s="164" t="s">
        <v>3124</v>
      </c>
      <c r="G158" s="165" t="s">
        <v>244</v>
      </c>
      <c r="H158" s="166">
        <v>50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3125</v>
      </c>
      <c r="F159" s="164" t="s">
        <v>3126</v>
      </c>
      <c r="G159" s="165" t="s">
        <v>244</v>
      </c>
      <c r="H159" s="166">
        <v>50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3127</v>
      </c>
      <c r="F160" s="164" t="s">
        <v>3128</v>
      </c>
      <c r="G160" s="165" t="s">
        <v>244</v>
      </c>
      <c r="H160" s="166">
        <v>20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3129</v>
      </c>
      <c r="F161" s="164" t="s">
        <v>3130</v>
      </c>
      <c r="G161" s="165" t="s">
        <v>244</v>
      </c>
      <c r="H161" s="166">
        <v>50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406</v>
      </c>
      <c r="E162" s="182" t="s">
        <v>3131</v>
      </c>
      <c r="F162" s="183" t="s">
        <v>3132</v>
      </c>
      <c r="G162" s="184" t="s">
        <v>725</v>
      </c>
      <c r="H162" s="186"/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406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255</v>
      </c>
    </row>
    <row r="163" spans="1:65" s="12" customFormat="1" ht="22.9" customHeight="1">
      <c r="B163" s="149"/>
      <c r="D163" s="150" t="s">
        <v>71</v>
      </c>
      <c r="E163" s="160" t="s">
        <v>3133</v>
      </c>
      <c r="F163" s="160" t="s">
        <v>3133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3134</v>
      </c>
      <c r="F164" s="164" t="s">
        <v>3135</v>
      </c>
      <c r="G164" s="165" t="s">
        <v>244</v>
      </c>
      <c r="H164" s="166">
        <v>1</v>
      </c>
      <c r="I164" s="167"/>
      <c r="J164" s="166">
        <f t="shared" ref="J164:J179" si="15">ROUND(I164*H164,3)</f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ref="P164:P179" si="16">O164*H164</f>
        <v>0</v>
      </c>
      <c r="Q164" s="171">
        <v>0</v>
      </c>
      <c r="R164" s="171">
        <f t="shared" ref="R164:R179" si="17">Q164*H164</f>
        <v>0</v>
      </c>
      <c r="S164" s="171">
        <v>0</v>
      </c>
      <c r="T164" s="172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ref="BE164:BE179" si="19">IF(N164="základná",J164,0)</f>
        <v>0</v>
      </c>
      <c r="BF164" s="174">
        <f t="shared" ref="BF164:BF179" si="20">IF(N164="znížená",J164,0)</f>
        <v>0</v>
      </c>
      <c r="BG164" s="174">
        <f t="shared" ref="BG164:BG179" si="21">IF(N164="zákl. prenesená",J164,0)</f>
        <v>0</v>
      </c>
      <c r="BH164" s="174">
        <f t="shared" ref="BH164:BH179" si="22">IF(N164="zníž. prenesená",J164,0)</f>
        <v>0</v>
      </c>
      <c r="BI164" s="174">
        <f t="shared" ref="BI164:BI179" si="23">IF(N164="nulová",J164,0)</f>
        <v>0</v>
      </c>
      <c r="BJ164" s="14" t="s">
        <v>150</v>
      </c>
      <c r="BK164" s="175">
        <f t="shared" ref="BK164:BK179" si="24">ROUND(I164*H164,3)</f>
        <v>0</v>
      </c>
      <c r="BL164" s="14" t="s">
        <v>179</v>
      </c>
      <c r="BM164" s="173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3136</v>
      </c>
      <c r="F165" s="164" t="s">
        <v>3137</v>
      </c>
      <c r="G165" s="165" t="s">
        <v>244</v>
      </c>
      <c r="H165" s="166">
        <v>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3138</v>
      </c>
      <c r="F166" s="164" t="s">
        <v>3139</v>
      </c>
      <c r="G166" s="165" t="s">
        <v>244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3140</v>
      </c>
      <c r="F167" s="164" t="s">
        <v>3141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3142</v>
      </c>
      <c r="F168" s="164" t="s">
        <v>3143</v>
      </c>
      <c r="G168" s="165" t="s">
        <v>244</v>
      </c>
      <c r="H168" s="166">
        <v>8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3144</v>
      </c>
      <c r="F169" s="164" t="s">
        <v>3145</v>
      </c>
      <c r="G169" s="165" t="s">
        <v>244</v>
      </c>
      <c r="H169" s="166">
        <v>6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3146</v>
      </c>
      <c r="F170" s="164" t="s">
        <v>3147</v>
      </c>
      <c r="G170" s="165" t="s">
        <v>244</v>
      </c>
      <c r="H170" s="166">
        <v>116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3148</v>
      </c>
      <c r="F171" s="164" t="s">
        <v>3149</v>
      </c>
      <c r="G171" s="165" t="s">
        <v>244</v>
      </c>
      <c r="H171" s="166">
        <v>58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284</v>
      </c>
    </row>
    <row r="172" spans="1:65" s="2" customFormat="1" ht="16.5" customHeight="1">
      <c r="A172" s="29"/>
      <c r="B172" s="127"/>
      <c r="C172" s="162" t="s">
        <v>289</v>
      </c>
      <c r="D172" s="162" t="s">
        <v>175</v>
      </c>
      <c r="E172" s="163" t="s">
        <v>3150</v>
      </c>
      <c r="F172" s="164" t="s">
        <v>3151</v>
      </c>
      <c r="G172" s="165" t="s">
        <v>244</v>
      </c>
      <c r="H172" s="166">
        <v>58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293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3152</v>
      </c>
      <c r="F173" s="164" t="s">
        <v>3153</v>
      </c>
      <c r="G173" s="165" t="s">
        <v>244</v>
      </c>
      <c r="H173" s="166">
        <v>58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296</v>
      </c>
    </row>
    <row r="174" spans="1:65" s="2" customFormat="1" ht="16.5" customHeight="1">
      <c r="A174" s="29"/>
      <c r="B174" s="127"/>
      <c r="C174" s="162" t="s">
        <v>297</v>
      </c>
      <c r="D174" s="162" t="s">
        <v>175</v>
      </c>
      <c r="E174" s="163" t="s">
        <v>3154</v>
      </c>
      <c r="F174" s="164" t="s">
        <v>3155</v>
      </c>
      <c r="G174" s="165" t="s">
        <v>244</v>
      </c>
      <c r="H174" s="166">
        <v>6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300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3156</v>
      </c>
      <c r="F175" s="164" t="s">
        <v>3157</v>
      </c>
      <c r="G175" s="165" t="s">
        <v>244</v>
      </c>
      <c r="H175" s="166">
        <v>36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303</v>
      </c>
    </row>
    <row r="176" spans="1:65" s="2" customFormat="1" ht="24.2" customHeight="1">
      <c r="A176" s="29"/>
      <c r="B176" s="127"/>
      <c r="C176" s="162" t="s">
        <v>304</v>
      </c>
      <c r="D176" s="162" t="s">
        <v>175</v>
      </c>
      <c r="E176" s="163" t="s">
        <v>3158</v>
      </c>
      <c r="F176" s="164" t="s">
        <v>3159</v>
      </c>
      <c r="G176" s="165" t="s">
        <v>3160</v>
      </c>
      <c r="H176" s="166">
        <v>36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307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3161</v>
      </c>
      <c r="F177" s="164" t="s">
        <v>3162</v>
      </c>
      <c r="G177" s="165" t="s">
        <v>244</v>
      </c>
      <c r="H177" s="166">
        <v>58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310</v>
      </c>
    </row>
    <row r="178" spans="1:65" s="2" customFormat="1" ht="16.5" customHeight="1">
      <c r="A178" s="29"/>
      <c r="B178" s="127"/>
      <c r="C178" s="162" t="s">
        <v>313</v>
      </c>
      <c r="D178" s="162" t="s">
        <v>175</v>
      </c>
      <c r="E178" s="163" t="s">
        <v>3163</v>
      </c>
      <c r="F178" s="164" t="s">
        <v>3164</v>
      </c>
      <c r="G178" s="165" t="s">
        <v>244</v>
      </c>
      <c r="H178" s="166">
        <v>116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316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3165</v>
      </c>
      <c r="F179" s="164" t="s">
        <v>3166</v>
      </c>
      <c r="G179" s="165" t="s">
        <v>3160</v>
      </c>
      <c r="H179" s="166">
        <v>116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321</v>
      </c>
    </row>
    <row r="180" spans="1:65" s="12" customFormat="1" ht="22.9" customHeight="1">
      <c r="B180" s="149"/>
      <c r="D180" s="150" t="s">
        <v>71</v>
      </c>
      <c r="E180" s="160" t="s">
        <v>3167</v>
      </c>
      <c r="F180" s="160" t="s">
        <v>3167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322</v>
      </c>
      <c r="D181" s="181" t="s">
        <v>406</v>
      </c>
      <c r="E181" s="182" t="s">
        <v>3168</v>
      </c>
      <c r="F181" s="183" t="s">
        <v>3169</v>
      </c>
      <c r="G181" s="184" t="s">
        <v>239</v>
      </c>
      <c r="H181" s="185">
        <v>3700</v>
      </c>
      <c r="I181" s="186"/>
      <c r="J181" s="185">
        <f t="shared" ref="J181:J196" si="25">ROUND(I181*H181,3)</f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ref="P181:P196" si="26">O181*H181</f>
        <v>0</v>
      </c>
      <c r="Q181" s="171">
        <v>0</v>
      </c>
      <c r="R181" s="171">
        <f t="shared" ref="R181:R196" si="27">Q181*H181</f>
        <v>0</v>
      </c>
      <c r="S181" s="171">
        <v>0</v>
      </c>
      <c r="T181" s="172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406</v>
      </c>
      <c r="AU181" s="173" t="s">
        <v>150</v>
      </c>
      <c r="AY181" s="14" t="s">
        <v>172</v>
      </c>
      <c r="BE181" s="174">
        <f t="shared" ref="BE181:BE196" si="29">IF(N181="základná",J181,0)</f>
        <v>0</v>
      </c>
      <c r="BF181" s="174">
        <f t="shared" ref="BF181:BF196" si="30">IF(N181="znížená",J181,0)</f>
        <v>0</v>
      </c>
      <c r="BG181" s="174">
        <f t="shared" ref="BG181:BG196" si="31">IF(N181="zákl. prenesená",J181,0)</f>
        <v>0</v>
      </c>
      <c r="BH181" s="174">
        <f t="shared" ref="BH181:BH196" si="32">IF(N181="zníž. prenesená",J181,0)</f>
        <v>0</v>
      </c>
      <c r="BI181" s="174">
        <f t="shared" ref="BI181:BI196" si="33">IF(N181="nulová",J181,0)</f>
        <v>0</v>
      </c>
      <c r="BJ181" s="14" t="s">
        <v>150</v>
      </c>
      <c r="BK181" s="175">
        <f t="shared" ref="BK181:BK196" si="34">ROUND(I181*H181,3)</f>
        <v>0</v>
      </c>
      <c r="BL181" s="14" t="s">
        <v>179</v>
      </c>
      <c r="BM181" s="173" t="s">
        <v>325</v>
      </c>
    </row>
    <row r="182" spans="1:65" s="2" customFormat="1" ht="24.2" customHeight="1">
      <c r="A182" s="29"/>
      <c r="B182" s="127"/>
      <c r="C182" s="181" t="s">
        <v>245</v>
      </c>
      <c r="D182" s="181" t="s">
        <v>406</v>
      </c>
      <c r="E182" s="182" t="s">
        <v>3170</v>
      </c>
      <c r="F182" s="183" t="s">
        <v>3171</v>
      </c>
      <c r="G182" s="184" t="s">
        <v>239</v>
      </c>
      <c r="H182" s="185">
        <v>110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406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328</v>
      </c>
    </row>
    <row r="183" spans="1:65" s="2" customFormat="1" ht="16.5" customHeight="1">
      <c r="A183" s="29"/>
      <c r="B183" s="127"/>
      <c r="C183" s="181" t="s">
        <v>331</v>
      </c>
      <c r="D183" s="181" t="s">
        <v>406</v>
      </c>
      <c r="E183" s="182" t="s">
        <v>3172</v>
      </c>
      <c r="F183" s="183" t="s">
        <v>3173</v>
      </c>
      <c r="G183" s="184" t="s">
        <v>239</v>
      </c>
      <c r="H183" s="185">
        <v>200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189</v>
      </c>
      <c r="AT183" s="173" t="s">
        <v>406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334</v>
      </c>
    </row>
    <row r="184" spans="1:65" s="2" customFormat="1" ht="16.5" customHeight="1">
      <c r="A184" s="29"/>
      <c r="B184" s="127"/>
      <c r="C184" s="181" t="s">
        <v>248</v>
      </c>
      <c r="D184" s="181" t="s">
        <v>406</v>
      </c>
      <c r="E184" s="182" t="s">
        <v>3174</v>
      </c>
      <c r="F184" s="183" t="s">
        <v>3175</v>
      </c>
      <c r="G184" s="184" t="s">
        <v>239</v>
      </c>
      <c r="H184" s="185">
        <v>100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406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339</v>
      </c>
    </row>
    <row r="185" spans="1:65" s="2" customFormat="1" ht="16.5" customHeight="1">
      <c r="A185" s="29"/>
      <c r="B185" s="127"/>
      <c r="C185" s="181" t="s">
        <v>340</v>
      </c>
      <c r="D185" s="181" t="s">
        <v>406</v>
      </c>
      <c r="E185" s="182" t="s">
        <v>3176</v>
      </c>
      <c r="F185" s="183" t="s">
        <v>3177</v>
      </c>
      <c r="G185" s="184" t="s">
        <v>239</v>
      </c>
      <c r="H185" s="185">
        <v>100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189</v>
      </c>
      <c r="AT185" s="173" t="s">
        <v>406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343</v>
      </c>
    </row>
    <row r="186" spans="1:65" s="2" customFormat="1" ht="24.2" customHeight="1">
      <c r="A186" s="29"/>
      <c r="B186" s="127"/>
      <c r="C186" s="181" t="s">
        <v>252</v>
      </c>
      <c r="D186" s="181" t="s">
        <v>406</v>
      </c>
      <c r="E186" s="182" t="s">
        <v>3178</v>
      </c>
      <c r="F186" s="183" t="s">
        <v>3179</v>
      </c>
      <c r="G186" s="184" t="s">
        <v>244</v>
      </c>
      <c r="H186" s="185">
        <v>400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406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348</v>
      </c>
    </row>
    <row r="187" spans="1:65" s="2" customFormat="1" ht="16.5" customHeight="1">
      <c r="A187" s="29"/>
      <c r="B187" s="127"/>
      <c r="C187" s="181" t="s">
        <v>349</v>
      </c>
      <c r="D187" s="181" t="s">
        <v>406</v>
      </c>
      <c r="E187" s="182" t="s">
        <v>3180</v>
      </c>
      <c r="F187" s="183" t="s">
        <v>3181</v>
      </c>
      <c r="G187" s="184" t="s">
        <v>244</v>
      </c>
      <c r="H187" s="185">
        <v>400</v>
      </c>
      <c r="I187" s="186"/>
      <c r="J187" s="185">
        <f t="shared" si="2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189</v>
      </c>
      <c r="AT187" s="173" t="s">
        <v>406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352</v>
      </c>
    </row>
    <row r="188" spans="1:65" s="2" customFormat="1" ht="16.5" customHeight="1">
      <c r="A188" s="29"/>
      <c r="B188" s="127"/>
      <c r="C188" s="181" t="s">
        <v>255</v>
      </c>
      <c r="D188" s="181" t="s">
        <v>406</v>
      </c>
      <c r="E188" s="182" t="s">
        <v>3182</v>
      </c>
      <c r="F188" s="183" t="s">
        <v>3183</v>
      </c>
      <c r="G188" s="184" t="s">
        <v>239</v>
      </c>
      <c r="H188" s="185">
        <v>92</v>
      </c>
      <c r="I188" s="186"/>
      <c r="J188" s="185">
        <f t="shared" si="2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406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357</v>
      </c>
    </row>
    <row r="189" spans="1:65" s="2" customFormat="1" ht="16.5" customHeight="1">
      <c r="A189" s="29"/>
      <c r="B189" s="127"/>
      <c r="C189" s="181" t="s">
        <v>358</v>
      </c>
      <c r="D189" s="181" t="s">
        <v>406</v>
      </c>
      <c r="E189" s="182" t="s">
        <v>3184</v>
      </c>
      <c r="F189" s="183" t="s">
        <v>3185</v>
      </c>
      <c r="G189" s="184" t="s">
        <v>244</v>
      </c>
      <c r="H189" s="185">
        <v>92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189</v>
      </c>
      <c r="AT189" s="173" t="s">
        <v>406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361</v>
      </c>
    </row>
    <row r="190" spans="1:65" s="2" customFormat="1" ht="16.5" customHeight="1">
      <c r="A190" s="29"/>
      <c r="B190" s="127"/>
      <c r="C190" s="181" t="s">
        <v>259</v>
      </c>
      <c r="D190" s="181" t="s">
        <v>406</v>
      </c>
      <c r="E190" s="182" t="s">
        <v>3186</v>
      </c>
      <c r="F190" s="183" t="s">
        <v>3187</v>
      </c>
      <c r="G190" s="184" t="s">
        <v>244</v>
      </c>
      <c r="H190" s="185">
        <v>47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406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364</v>
      </c>
    </row>
    <row r="191" spans="1:65" s="2" customFormat="1" ht="16.5" customHeight="1">
      <c r="A191" s="29"/>
      <c r="B191" s="127"/>
      <c r="C191" s="181" t="s">
        <v>365</v>
      </c>
      <c r="D191" s="181" t="s">
        <v>406</v>
      </c>
      <c r="E191" s="182" t="s">
        <v>3188</v>
      </c>
      <c r="F191" s="183" t="s">
        <v>3189</v>
      </c>
      <c r="G191" s="184" t="s">
        <v>244</v>
      </c>
      <c r="H191" s="185">
        <v>47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406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368</v>
      </c>
    </row>
    <row r="192" spans="1:65" s="2" customFormat="1" ht="16.5" customHeight="1">
      <c r="A192" s="29"/>
      <c r="B192" s="127"/>
      <c r="C192" s="181" t="s">
        <v>262</v>
      </c>
      <c r="D192" s="181" t="s">
        <v>406</v>
      </c>
      <c r="E192" s="182" t="s">
        <v>3190</v>
      </c>
      <c r="F192" s="183" t="s">
        <v>3191</v>
      </c>
      <c r="G192" s="184" t="s">
        <v>244</v>
      </c>
      <c r="H192" s="185">
        <v>94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189</v>
      </c>
      <c r="AT192" s="173" t="s">
        <v>406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373</v>
      </c>
    </row>
    <row r="193" spans="1:65" s="2" customFormat="1" ht="16.5" customHeight="1">
      <c r="A193" s="29"/>
      <c r="B193" s="127"/>
      <c r="C193" s="181" t="s">
        <v>374</v>
      </c>
      <c r="D193" s="181" t="s">
        <v>406</v>
      </c>
      <c r="E193" s="182" t="s">
        <v>3192</v>
      </c>
      <c r="F193" s="183" t="s">
        <v>3193</v>
      </c>
      <c r="G193" s="184" t="s">
        <v>244</v>
      </c>
      <c r="H193" s="185">
        <v>2</v>
      </c>
      <c r="I193" s="186"/>
      <c r="J193" s="185">
        <f t="shared" si="2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406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377</v>
      </c>
    </row>
    <row r="194" spans="1:65" s="2" customFormat="1" ht="16.5" customHeight="1">
      <c r="A194" s="29"/>
      <c r="B194" s="127"/>
      <c r="C194" s="181" t="s">
        <v>267</v>
      </c>
      <c r="D194" s="181" t="s">
        <v>406</v>
      </c>
      <c r="E194" s="182" t="s">
        <v>3194</v>
      </c>
      <c r="F194" s="183" t="s">
        <v>3195</v>
      </c>
      <c r="G194" s="184" t="s">
        <v>3196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189</v>
      </c>
      <c r="AT194" s="173" t="s">
        <v>406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381</v>
      </c>
    </row>
    <row r="195" spans="1:65" s="2" customFormat="1" ht="16.5" customHeight="1">
      <c r="A195" s="29"/>
      <c r="B195" s="127"/>
      <c r="C195" s="162" t="s">
        <v>384</v>
      </c>
      <c r="D195" s="162" t="s">
        <v>175</v>
      </c>
      <c r="E195" s="163" t="s">
        <v>3197</v>
      </c>
      <c r="F195" s="164" t="s">
        <v>3198</v>
      </c>
      <c r="G195" s="165" t="s">
        <v>244</v>
      </c>
      <c r="H195" s="166">
        <v>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387</v>
      </c>
    </row>
    <row r="196" spans="1:65" s="2" customFormat="1" ht="16.5" customHeight="1">
      <c r="A196" s="29"/>
      <c r="B196" s="127"/>
      <c r="C196" s="181" t="s">
        <v>270</v>
      </c>
      <c r="D196" s="181" t="s">
        <v>406</v>
      </c>
      <c r="E196" s="182" t="s">
        <v>3131</v>
      </c>
      <c r="F196" s="183" t="s">
        <v>3132</v>
      </c>
      <c r="G196" s="184" t="s">
        <v>725</v>
      </c>
      <c r="H196" s="186"/>
      <c r="I196" s="186"/>
      <c r="J196" s="185">
        <f t="shared" si="2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189</v>
      </c>
      <c r="AT196" s="173" t="s">
        <v>406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392</v>
      </c>
    </row>
    <row r="197" spans="1:65" s="12" customFormat="1" ht="22.9" customHeight="1">
      <c r="B197" s="149"/>
      <c r="D197" s="150" t="s">
        <v>71</v>
      </c>
      <c r="E197" s="160" t="s">
        <v>3199</v>
      </c>
      <c r="F197" s="160" t="s">
        <v>3199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393</v>
      </c>
      <c r="D198" s="162" t="s">
        <v>175</v>
      </c>
      <c r="E198" s="163" t="s">
        <v>3200</v>
      </c>
      <c r="F198" s="164" t="s">
        <v>3201</v>
      </c>
      <c r="G198" s="165" t="s">
        <v>239</v>
      </c>
      <c r="H198" s="166">
        <v>600</v>
      </c>
      <c r="I198" s="167"/>
      <c r="J198" s="166">
        <f t="shared" ref="J198:J207" si="3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07" si="36">O198*H198</f>
        <v>0</v>
      </c>
      <c r="Q198" s="171">
        <v>0</v>
      </c>
      <c r="R198" s="171">
        <f t="shared" ref="R198:R207" si="37">Q198*H198</f>
        <v>0</v>
      </c>
      <c r="S198" s="171">
        <v>0</v>
      </c>
      <c r="T198" s="172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150</v>
      </c>
      <c r="AY198" s="14" t="s">
        <v>172</v>
      </c>
      <c r="BE198" s="174">
        <f t="shared" ref="BE198:BE207" si="39">IF(N198="základná",J198,0)</f>
        <v>0</v>
      </c>
      <c r="BF198" s="174">
        <f t="shared" ref="BF198:BF207" si="40">IF(N198="znížená",J198,0)</f>
        <v>0</v>
      </c>
      <c r="BG198" s="174">
        <f t="shared" ref="BG198:BG207" si="41">IF(N198="zákl. prenesená",J198,0)</f>
        <v>0</v>
      </c>
      <c r="BH198" s="174">
        <f t="shared" ref="BH198:BH207" si="42">IF(N198="zníž. prenesená",J198,0)</f>
        <v>0</v>
      </c>
      <c r="BI198" s="174">
        <f t="shared" ref="BI198:BI207" si="43">IF(N198="nulová",J198,0)</f>
        <v>0</v>
      </c>
      <c r="BJ198" s="14" t="s">
        <v>150</v>
      </c>
      <c r="BK198" s="175">
        <f t="shared" ref="BK198:BK207" si="44">ROUND(I198*H198,3)</f>
        <v>0</v>
      </c>
      <c r="BL198" s="14" t="s">
        <v>179</v>
      </c>
      <c r="BM198" s="173" t="s">
        <v>396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3202</v>
      </c>
      <c r="F199" s="164" t="s">
        <v>3203</v>
      </c>
      <c r="G199" s="165" t="s">
        <v>244</v>
      </c>
      <c r="H199" s="166">
        <v>55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3" t="s">
        <v>401</v>
      </c>
    </row>
    <row r="200" spans="1:65" s="2" customFormat="1" ht="24.2" customHeight="1">
      <c r="A200" s="29"/>
      <c r="B200" s="127"/>
      <c r="C200" s="162" t="s">
        <v>402</v>
      </c>
      <c r="D200" s="162" t="s">
        <v>175</v>
      </c>
      <c r="E200" s="163" t="s">
        <v>3204</v>
      </c>
      <c r="F200" s="164" t="s">
        <v>3205</v>
      </c>
      <c r="G200" s="165" t="s">
        <v>239</v>
      </c>
      <c r="H200" s="166">
        <v>3810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405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3206</v>
      </c>
      <c r="F201" s="164" t="s">
        <v>3207</v>
      </c>
      <c r="G201" s="165" t="s">
        <v>239</v>
      </c>
      <c r="H201" s="166">
        <v>400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412</v>
      </c>
    </row>
    <row r="202" spans="1:65" s="2" customFormat="1" ht="24.2" customHeight="1">
      <c r="A202" s="29"/>
      <c r="B202" s="127"/>
      <c r="C202" s="162" t="s">
        <v>568</v>
      </c>
      <c r="D202" s="162" t="s">
        <v>175</v>
      </c>
      <c r="E202" s="163" t="s">
        <v>3208</v>
      </c>
      <c r="F202" s="164" t="s">
        <v>3209</v>
      </c>
      <c r="G202" s="165" t="s">
        <v>244</v>
      </c>
      <c r="H202" s="166">
        <v>400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576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3210</v>
      </c>
      <c r="F203" s="164" t="s">
        <v>3211</v>
      </c>
      <c r="G203" s="165" t="s">
        <v>239</v>
      </c>
      <c r="H203" s="166">
        <v>92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586</v>
      </c>
    </row>
    <row r="204" spans="1:65" s="2" customFormat="1" ht="21.75" customHeight="1">
      <c r="A204" s="29"/>
      <c r="B204" s="127"/>
      <c r="C204" s="162" t="s">
        <v>573</v>
      </c>
      <c r="D204" s="162" t="s">
        <v>175</v>
      </c>
      <c r="E204" s="163" t="s">
        <v>3212</v>
      </c>
      <c r="F204" s="164" t="s">
        <v>3213</v>
      </c>
      <c r="G204" s="165" t="s">
        <v>239</v>
      </c>
      <c r="H204" s="166">
        <v>300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590</v>
      </c>
    </row>
    <row r="205" spans="1:65" s="2" customFormat="1" ht="33" customHeight="1">
      <c r="A205" s="29"/>
      <c r="B205" s="127"/>
      <c r="C205" s="162" t="s">
        <v>284</v>
      </c>
      <c r="D205" s="162" t="s">
        <v>175</v>
      </c>
      <c r="E205" s="163" t="s">
        <v>3214</v>
      </c>
      <c r="F205" s="164" t="s">
        <v>3215</v>
      </c>
      <c r="G205" s="165" t="s">
        <v>244</v>
      </c>
      <c r="H205" s="166">
        <v>8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593</v>
      </c>
    </row>
    <row r="206" spans="1:65" s="2" customFormat="1" ht="16.5" customHeight="1">
      <c r="A206" s="29"/>
      <c r="B206" s="127"/>
      <c r="C206" s="162" t="s">
        <v>580</v>
      </c>
      <c r="D206" s="162" t="s">
        <v>175</v>
      </c>
      <c r="E206" s="163" t="s">
        <v>3216</v>
      </c>
      <c r="F206" s="164" t="s">
        <v>3217</v>
      </c>
      <c r="G206" s="165" t="s">
        <v>244</v>
      </c>
      <c r="H206" s="166">
        <v>16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597</v>
      </c>
    </row>
    <row r="207" spans="1:65" s="2" customFormat="1" ht="66.75" customHeight="1">
      <c r="A207" s="29"/>
      <c r="B207" s="127"/>
      <c r="C207" s="162" t="s">
        <v>293</v>
      </c>
      <c r="D207" s="162" t="s">
        <v>175</v>
      </c>
      <c r="E207" s="163" t="s">
        <v>3218</v>
      </c>
      <c r="F207" s="164" t="s">
        <v>3219</v>
      </c>
      <c r="G207" s="165" t="s">
        <v>244</v>
      </c>
      <c r="H207" s="166">
        <v>1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600</v>
      </c>
    </row>
    <row r="208" spans="1:65" s="12" customFormat="1" ht="22.9" customHeight="1">
      <c r="B208" s="149"/>
      <c r="D208" s="150" t="s">
        <v>71</v>
      </c>
      <c r="E208" s="160" t="s">
        <v>3220</v>
      </c>
      <c r="F208" s="160" t="s">
        <v>3220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587</v>
      </c>
      <c r="D209" s="162" t="s">
        <v>175</v>
      </c>
      <c r="E209" s="163" t="s">
        <v>3221</v>
      </c>
      <c r="F209" s="164" t="s">
        <v>3222</v>
      </c>
      <c r="G209" s="165" t="s">
        <v>244</v>
      </c>
      <c r="H209" s="166">
        <v>1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179</v>
      </c>
      <c r="BM209" s="173" t="s">
        <v>604</v>
      </c>
    </row>
    <row r="210" spans="1:65" s="12" customFormat="1" ht="22.9" customHeight="1">
      <c r="B210" s="149"/>
      <c r="D210" s="150" t="s">
        <v>71</v>
      </c>
      <c r="E210" s="160" t="s">
        <v>3223</v>
      </c>
      <c r="F210" s="160" t="s">
        <v>3223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296</v>
      </c>
      <c r="D211" s="162" t="s">
        <v>175</v>
      </c>
      <c r="E211" s="163" t="s">
        <v>3224</v>
      </c>
      <c r="F211" s="164" t="s">
        <v>3225</v>
      </c>
      <c r="G211" s="165" t="s">
        <v>725</v>
      </c>
      <c r="H211" s="167"/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179</v>
      </c>
      <c r="BM211" s="173" t="s">
        <v>607</v>
      </c>
    </row>
    <row r="212" spans="1:65" s="2" customFormat="1" ht="16.5" customHeight="1">
      <c r="A212" s="29"/>
      <c r="B212" s="127"/>
      <c r="C212" s="162" t="s">
        <v>594</v>
      </c>
      <c r="D212" s="162" t="s">
        <v>175</v>
      </c>
      <c r="E212" s="163" t="s">
        <v>3226</v>
      </c>
      <c r="F212" s="164" t="s">
        <v>3227</v>
      </c>
      <c r="G212" s="165" t="s">
        <v>725</v>
      </c>
      <c r="H212" s="167"/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179</v>
      </c>
      <c r="BM212" s="173" t="s">
        <v>611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1290</v>
      </c>
      <c r="I213" s="152"/>
      <c r="J213" s="153">
        <f>BK213</f>
        <v>0</v>
      </c>
      <c r="L213" s="149"/>
      <c r="M213" s="191"/>
      <c r="N213" s="192"/>
      <c r="O213" s="192"/>
      <c r="P213" s="193">
        <v>0</v>
      </c>
      <c r="Q213" s="192"/>
      <c r="R213" s="193">
        <v>0</v>
      </c>
      <c r="S213" s="192"/>
      <c r="T213" s="194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2021-10-07T12:05:06Z</dcterms:created>
  <dcterms:modified xsi:type="dcterms:W3CDTF">2021-10-08T05:08:20Z</dcterms:modified>
</cp:coreProperties>
</file>