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/>
  <mc:AlternateContent xmlns:mc="http://schemas.openxmlformats.org/markup-compatibility/2006">
    <mc:Choice Requires="x15">
      <x15ac:absPath xmlns:x15ac="http://schemas.microsoft.com/office/spreadsheetml/2010/11/ac" url="C:\Users\matula\Documents\MSÚ\OVaR -Odbor investičnej výstavby a rozvoja\Projekty\MK Zobor\Pod Zlatým Brehom\"/>
    </mc:Choice>
  </mc:AlternateContent>
  <xr:revisionPtr revIDLastSave="0" documentId="13_ncr:1_{1E07E34E-99AE-4A50-8659-4CE796A24DAA}" xr6:coauthVersionLast="36" xr6:coauthVersionMax="36" xr10:uidLastSave="{00000000-0000-0000-0000-000000000000}"/>
  <bookViews>
    <workbookView xWindow="0" yWindow="0" windowWidth="19200" windowHeight="12180" firstSheet="1" activeTab="1" xr2:uid="{00000000-000D-0000-FFFF-FFFF00000000}"/>
  </bookViews>
  <sheets>
    <sheet name="Rekapitulácia stavby" sheetId="1" state="veryHidden" r:id="rId1"/>
    <sheet name="Ulica Pod Zlatým brehom" sheetId="2" r:id="rId2"/>
  </sheets>
  <definedNames>
    <definedName name="_xlnm._FilterDatabase" localSheetId="1" hidden="1">'Ulica Pod Zlatým brehom'!$C$122:$K$161</definedName>
    <definedName name="_xlnm.Print_Titles" localSheetId="0">'Rekapitulácia stavby'!$92:$92</definedName>
    <definedName name="_xlnm.Print_Titles" localSheetId="1">'Ulica Pod Zlatým brehom'!$110:$122</definedName>
    <definedName name="_xlnm.Print_Area" localSheetId="0">'Rekapitulácia stavby'!$D$4:$AO$76,'Rekapitulácia stavby'!$C$82:$AQ$96</definedName>
    <definedName name="_xlnm.Print_Area" localSheetId="1">'Ulica Pod Zlatým brehom'!$C$4:$J$76,'Ulica Pod Zlatým brehom'!$C$82:$J$104,'Ulica Pod Zlatým brehom'!$C$110:$J$161</definedName>
  </definedNames>
  <calcPr calcId="191029"/>
</workbook>
</file>

<file path=xl/calcChain.xml><?xml version="1.0" encoding="utf-8"?>
<calcChain xmlns="http://schemas.openxmlformats.org/spreadsheetml/2006/main">
  <c r="J34" i="2" l="1"/>
  <c r="J162" i="2" l="1"/>
  <c r="J126" i="2"/>
  <c r="J134" i="2"/>
  <c r="J104" i="2" l="1"/>
  <c r="J124" i="2"/>
  <c r="J123" i="2" s="1"/>
  <c r="F33" i="2" s="1"/>
  <c r="J33" i="2" s="1"/>
  <c r="H154" i="2"/>
  <c r="G150" i="2"/>
  <c r="H144" i="2"/>
  <c r="G140" i="2"/>
  <c r="H141" i="2"/>
  <c r="H138" i="2" s="1"/>
  <c r="H132" i="2"/>
  <c r="H153" i="2" l="1"/>
  <c r="J152" i="2"/>
  <c r="J154" i="2" l="1"/>
  <c r="J151" i="2"/>
  <c r="J153" i="2"/>
  <c r="H149" i="2"/>
  <c r="H148" i="2"/>
  <c r="J148" i="2" s="1"/>
  <c r="J144" i="2"/>
  <c r="J143" i="2" s="1"/>
  <c r="H139" i="2"/>
  <c r="J138" i="2"/>
  <c r="H137" i="2"/>
  <c r="J137" i="2" s="1"/>
  <c r="H135" i="2"/>
  <c r="J135" i="2" s="1"/>
  <c r="H130" i="2"/>
  <c r="H131" i="2"/>
  <c r="J127" i="2"/>
  <c r="J131" i="2"/>
  <c r="J136" i="2"/>
  <c r="J141" i="2"/>
  <c r="J142" i="2"/>
  <c r="J146" i="2"/>
  <c r="J147" i="2"/>
  <c r="J155" i="2"/>
  <c r="AW131" i="2"/>
  <c r="AY131" i="2"/>
  <c r="J101" i="2" l="1"/>
  <c r="J149" i="2"/>
  <c r="J139" i="2"/>
  <c r="J133" i="2" s="1"/>
  <c r="J130" i="2"/>
  <c r="J125" i="2"/>
  <c r="J98" i="2" s="1"/>
  <c r="AY142" i="2"/>
  <c r="AW142" i="2"/>
  <c r="J158" i="2" l="1"/>
  <c r="J132" i="2"/>
  <c r="J129" i="2" l="1"/>
  <c r="AY141" i="2" l="1"/>
  <c r="AW141" i="2"/>
  <c r="AY139" i="2"/>
  <c r="AW139" i="2"/>
  <c r="AY138" i="2"/>
  <c r="AW138" i="2"/>
  <c r="J91" i="2" l="1"/>
  <c r="AY153" i="2" l="1"/>
  <c r="AW153" i="2"/>
  <c r="AY151" i="2"/>
  <c r="AW151" i="2"/>
  <c r="J37" i="2" l="1"/>
  <c r="J36" i="2"/>
  <c r="AY95" i="1" s="1"/>
  <c r="J35" i="2"/>
  <c r="AX95" i="1" s="1"/>
  <c r="J119" i="2"/>
  <c r="F119" i="2"/>
  <c r="F117" i="2"/>
  <c r="E115" i="2"/>
  <c r="F91" i="2"/>
  <c r="F89" i="2"/>
  <c r="E87" i="2"/>
  <c r="J24" i="2"/>
  <c r="E24" i="2"/>
  <c r="J120" i="2" s="1"/>
  <c r="J23" i="2"/>
  <c r="J18" i="2"/>
  <c r="E18" i="2"/>
  <c r="F120" i="2" s="1"/>
  <c r="J17" i="2"/>
  <c r="J117" i="2"/>
  <c r="E113" i="2"/>
  <c r="L90" i="1"/>
  <c r="AM90" i="1"/>
  <c r="AM89" i="1"/>
  <c r="L89" i="1"/>
  <c r="AM87" i="1"/>
  <c r="L87" i="1"/>
  <c r="L85" i="1"/>
  <c r="L84" i="1"/>
  <c r="AS94" i="1"/>
  <c r="E85" i="2" l="1"/>
  <c r="J89" i="2"/>
  <c r="F92" i="2"/>
  <c r="J92" i="2"/>
  <c r="F37" i="2"/>
  <c r="BD95" i="1" s="1"/>
  <c r="BD94" i="1" s="1"/>
  <c r="W33" i="1" s="1"/>
  <c r="F35" i="2"/>
  <c r="BB95" i="1" s="1"/>
  <c r="BB94" i="1" s="1"/>
  <c r="W31" i="1" s="1"/>
  <c r="AZ95" i="1"/>
  <c r="AZ94" i="1" s="1"/>
  <c r="W29" i="1" s="1"/>
  <c r="F36" i="2"/>
  <c r="BC95" i="1" s="1"/>
  <c r="BC94" i="1" s="1"/>
  <c r="W32" i="1" s="1"/>
  <c r="AV95" i="1"/>
  <c r="J159" i="2" l="1"/>
  <c r="AX94" i="1"/>
  <c r="AY94" i="1"/>
  <c r="AV94" i="1"/>
  <c r="AK29" i="1" s="1"/>
  <c r="J156" i="2" l="1"/>
  <c r="AU95" i="1"/>
  <c r="AU94" i="1" s="1"/>
  <c r="J157" i="2" l="1"/>
  <c r="J145" i="2" s="1"/>
  <c r="J99" i="2"/>
  <c r="J102" i="2" l="1"/>
  <c r="J100" i="2"/>
  <c r="J161" i="2" l="1"/>
  <c r="J160" i="2" s="1"/>
  <c r="J103" i="2" l="1"/>
  <c r="J97" i="2" l="1"/>
  <c r="J30" i="2"/>
  <c r="J96" i="2"/>
  <c r="AG95" i="1" l="1"/>
  <c r="BA95" i="1"/>
  <c r="BA94" i="1" s="1"/>
  <c r="AW95" i="1"/>
  <c r="AT95" i="1" s="1"/>
  <c r="AG94" i="1" l="1"/>
  <c r="AN95" i="1"/>
  <c r="AW94" i="1"/>
  <c r="W30" i="1"/>
  <c r="J39" i="2"/>
  <c r="AK30" i="1" l="1"/>
  <c r="AT94" i="1"/>
  <c r="AN94" i="1" s="1"/>
  <c r="AK26" i="1"/>
  <c r="AK35" i="1" l="1"/>
</calcChain>
</file>

<file path=xl/sharedStrings.xml><?xml version="1.0" encoding="utf-8"?>
<sst xmlns="http://schemas.openxmlformats.org/spreadsheetml/2006/main" count="420" uniqueCount="206">
  <si>
    <t>Export Komplet</t>
  </si>
  <si>
    <t/>
  </si>
  <si>
    <t>2.0</t>
  </si>
  <si>
    <t>False</t>
  </si>
  <si>
    <t>{70164c91-1ad6-4dc6-89cc-9838facd2830}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</si>
  <si>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</si>
  <si>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</si>
  <si>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</si>
  <si>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</si>
  <si>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</si>
  <si>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</si>
  <si>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BOROVICA</t>
  </si>
  <si>
    <t>Stavba:</t>
  </si>
  <si>
    <t>Novostavba bytových domov Borovica 1 a 2</t>
  </si>
  <si>
    <t>JKSO:</t>
  </si>
  <si>
    <t>KS:</t>
  </si>
  <si>
    <t>Miesto:</t>
  </si>
  <si>
    <t>Nitra, k.ú. Chrenová, p.č.1392/37, 1458/12,1458/15</t>
  </si>
  <si>
    <t>Dátum:</t>
  </si>
  <si>
    <t>27. 2. 2020</t>
  </si>
  <si>
    <t>Objednávateľ:</t>
  </si>
  <si>
    <t>IČO:</t>
  </si>
  <si>
    <t>Borovica JŠ s.r.o.</t>
  </si>
  <si>
    <t>IČ DPH:</t>
  </si>
  <si>
    <t>Zhotoviteľ:</t>
  </si>
  <si>
    <t xml:space="preserve"> </t>
  </si>
  <si>
    <t>Projektant:</t>
  </si>
  <si>
    <t>De Bondt, Trenčín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</si>
  <si>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</si>
  <si>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</si>
  <si>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</si>
  <si>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</si>
  <si>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</si>
  <si>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</si>
  <si>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</si>
  <si>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</si>
  <si>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</si>
  <si>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</si>
  <si>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</si>
  <si>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</si>
  <si>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</si>
  <si>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</si>
  <si>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</si>
  <si>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</si>
  <si>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</si>
  <si>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</si>
  <si>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</si>
  <si>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</si>
  <si>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</si>
  <si>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</si>
  <si>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</si>
  <si>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</si>
  <si>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</si>
  <si>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</si>
  <si>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</si>
  <si>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</si>
  <si>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</si>
  <si>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</si>
  <si>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</si>
  <si>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</si>
  <si>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</si>
  <si>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</si>
  <si>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</si>
  <si>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</si>
  <si>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</si>
  <si>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</si>
  <si>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</si>
  <si>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</si>
  <si>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</si>
  <si>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</si>
  <si>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</si>
  <si>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</si>
  <si>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</si>
  <si>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</si>
  <si>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</si>
  <si>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</si>
  <si>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</si>
  <si>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SO004</t>
  </si>
  <si>
    <t>SO 004 Spevnené plochy</t>
  </si>
  <si>
    <t>STA</t>
  </si>
  <si>
    <t>1</t>
  </si>
  <si>
    <t>{0e00beb2-85fb-4e7b-9da9-399931e25437}</t>
  </si>
  <si>
    <t>Objekt:</t>
  </si>
  <si>
    <t>Kód dielu - Popis</t>
  </si>
  <si>
    <t>Cena celkom [EUR]</t>
  </si>
  <si>
    <t>Náklady z rozpočtu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</si>
  <si>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</si>
  <si>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</si>
  <si>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</si>
  <si>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</si>
  <si>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</si>
  <si>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</si>
  <si>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</si>
  <si>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</si>
  <si>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</si>
  <si>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</si>
  <si>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</si>
  <si>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</si>
  <si>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Zemné práce</t>
  </si>
  <si>
    <t>K</t>
  </si>
  <si>
    <t>m3</t>
  </si>
  <si>
    <t>4</t>
  </si>
  <si>
    <t>2</t>
  </si>
  <si>
    <t>5</t>
  </si>
  <si>
    <t>t</t>
  </si>
  <si>
    <t>Komunikácie</t>
  </si>
  <si>
    <t>9</t>
  </si>
  <si>
    <t>m2</t>
  </si>
  <si>
    <t>564861111.S</t>
  </si>
  <si>
    <t>Podklad zo štrkodrviny s rozprestretím a zhutnením, po zhutnení hr. 200 mm</t>
  </si>
  <si>
    <t>M</t>
  </si>
  <si>
    <t>Ostatné konštrukcie a práce-búranie</t>
  </si>
  <si>
    <t>ks</t>
  </si>
  <si>
    <t>m</t>
  </si>
  <si>
    <t>99</t>
  </si>
  <si>
    <t>Presun hmôt HSV</t>
  </si>
  <si>
    <t>Zarovnanie styčnej plochy pozdĺž vybúranej
časti komunikácie asfaltovej hr. do 50 mm</t>
  </si>
  <si>
    <t>-462195950</t>
  </si>
  <si>
    <t>-677273095</t>
  </si>
  <si>
    <t>113107223.S</t>
  </si>
  <si>
    <t>Odstránenie krytu v ploche nad 200 m2 z kameniva hrubého drveného, hr. 200 do 300 mm,  -0,40000t</t>
  </si>
  <si>
    <t>-45165498</t>
  </si>
  <si>
    <t>974914900</t>
  </si>
  <si>
    <t>551463265</t>
  </si>
  <si>
    <t>1517417030</t>
  </si>
  <si>
    <t>Podklad z kameniva stmeleného cementom s rozprestretím a zhutnením, CBGM C 5/6, po zhutnení hr. 180 mm</t>
  </si>
  <si>
    <t>567133113.S</t>
  </si>
  <si>
    <t>998225111.S</t>
  </si>
  <si>
    <t>Presun hmôt pre pozemnú komunikáciu a letisko s krytom asfaltovým akejkoľvek dĺžky objektu</t>
  </si>
  <si>
    <t>1773267858</t>
  </si>
  <si>
    <t>113107141</t>
  </si>
  <si>
    <t>Odstránenie krytov ploche do 200 m2 asfaltového, hr. vrstvy do 50 mm, -0,09800t</t>
  </si>
  <si>
    <t>11315-1414</t>
  </si>
  <si>
    <t>Frézovanie živ. krytu hr. do 5 cm</t>
  </si>
  <si>
    <t xml:space="preserve">R001 -       </t>
  </si>
  <si>
    <t>Dodávaka, montáž a prenájom doč. dopravného značenie (DDZ) vrátane poplatkov na určenie a povolenie, demontáž</t>
  </si>
  <si>
    <t xml:space="preserve">R002 -       </t>
  </si>
  <si>
    <t>Náklady a poplatky za zabezpečenie identifikácie a vytýčenie IS v záujmovom území</t>
  </si>
  <si>
    <t>577144331.S</t>
  </si>
  <si>
    <t>Asfaltový betón vrstva obrusná alebo ložná AC 16 v pruhu š. do 3 m z nemodifik. asfaltu tr. II, po zhutnení hr. 50 mm</t>
  </si>
  <si>
    <t xml:space="preserve">57321-1111   </t>
  </si>
  <si>
    <t>Postrek živičný spojovací z cestného asfaltu 0,5-0,7 kg/m2</t>
  </si>
  <si>
    <t>57275-3111</t>
  </si>
  <si>
    <t>Vyrovnanie povrchov stáv. krytov asfaltovým betónom  AC 16/II</t>
  </si>
  <si>
    <t xml:space="preserve">57714-4211   </t>
  </si>
  <si>
    <t xml:space="preserve">Asfaltový betón AC 11 (ABS II) hr. 50 mm, š. do 3 m                                                                     </t>
  </si>
  <si>
    <t xml:space="preserve">59914-1111   </t>
  </si>
  <si>
    <t>Asfaltová zálievka</t>
  </si>
  <si>
    <t xml:space="preserve">89933-1111   </t>
  </si>
  <si>
    <t xml:space="preserve">Výšková úprava vstupu alebo vpuste do 200 mm zvýšením poklopu                                                           </t>
  </si>
  <si>
    <t>916362111.S</t>
  </si>
  <si>
    <t>Osadenie cest. obrubníka bet. stojatého, lôžko betón tr. C 12/15 s bočnou oporou</t>
  </si>
  <si>
    <t>592170000900.S</t>
  </si>
  <si>
    <t>Obrubník cestný bez skosenia rovný, lxšxv 1000x150x260 mm</t>
  </si>
  <si>
    <t xml:space="preserve">91810-1111   </t>
  </si>
  <si>
    <t>Lôžko pod obrubníky, krajníky, obruby z betónu tr. C 12/15</t>
  </si>
  <si>
    <t xml:space="preserve">91971-8213   </t>
  </si>
  <si>
    <t>Vystuženie stáv. asfaltových povrchov geosyntetickými materiálmi zo sklenných vlákien s geotextíliou</t>
  </si>
  <si>
    <t>91973 5111</t>
  </si>
  <si>
    <t>Rezanie existujúceho asfaltového krytu alebo podkladu hĺbky do 50 mm</t>
  </si>
  <si>
    <t xml:space="preserve">93890-9311   </t>
  </si>
  <si>
    <t>Odstránenie nánosu z povrchu krytu alebo podkl. betónového alebo živičného</t>
  </si>
  <si>
    <t xml:space="preserve">93890-9611   </t>
  </si>
  <si>
    <t>Odstránenie uľahnutého nánosu z krajníc hr. do 100 mm</t>
  </si>
  <si>
    <t>938902102</t>
  </si>
  <si>
    <t>Čistenie priekop komunikácií o objeme nánosu nad 0,15 do 0,30 m3/m</t>
  </si>
  <si>
    <t xml:space="preserve">97908-4216   </t>
  </si>
  <si>
    <t>Vodorovná doprava vybúraných hmôt po suchu do 5 km</t>
  </si>
  <si>
    <t xml:space="preserve">97908-4219   </t>
  </si>
  <si>
    <t>Príplatok za každých ďalších 5 km vybúr. hmôt nad 5 km</t>
  </si>
  <si>
    <t xml:space="preserve">97913-1409   </t>
  </si>
  <si>
    <t>Poplatok za ulož.a znešk.staveb.sute na vymedzených skládkach "O"-170302</t>
  </si>
  <si>
    <t xml:space="preserve">97913-1410   </t>
  </si>
  <si>
    <t>Poplatok za ulož.a znešk.stav.sute na urč.sklád. -z demol.vozoviek "O"-170504</t>
  </si>
  <si>
    <t>Rúrové vedenia</t>
  </si>
  <si>
    <t xml:space="preserve">    8 - Ostatné konštrukcie a práce-búranie</t>
  </si>
  <si>
    <t xml:space="preserve">Obnova miestnych komunikácií </t>
  </si>
  <si>
    <t>Nitra, k.ú. Zobor</t>
  </si>
  <si>
    <t>Mesto Nitra, Štefánikova trieda 60,  950 06 Nitra</t>
  </si>
  <si>
    <t>Všeobecné</t>
  </si>
  <si>
    <t xml:space="preserve">    0 - Všeobecné</t>
  </si>
  <si>
    <t xml:space="preserve">Ulica Pod Zlatým brehom, ulica Kľučovského </t>
  </si>
  <si>
    <t xml:space="preserve">1816*70%plochy*0,03*2,4 </t>
  </si>
  <si>
    <t>1889*0,40% plochy</t>
  </si>
  <si>
    <t>Spevnenie krajníc alebo komunik. kamenivom ťaž. alebo štrkopieskom hr. 100 mm</t>
  </si>
  <si>
    <t>56923-1111.S</t>
  </si>
  <si>
    <t xml:space="preserve">KRYCÍ LIST </t>
  </si>
  <si>
    <t xml:space="preserve">REKAPITULÁCIA </t>
  </si>
  <si>
    <t>VÝKAZ VÝMER</t>
  </si>
  <si>
    <t>VRN</t>
  </si>
  <si>
    <t>Investičné náklady neobsiahnuté v cenách</t>
  </si>
  <si>
    <t>ROZPOCET</t>
  </si>
  <si>
    <t>000300011.S</t>
  </si>
  <si>
    <t xml:space="preserve">Geodetické práce - vytýčenie inžinierskych sieti   </t>
  </si>
  <si>
    <t>kpl</t>
  </si>
  <si>
    <t>1024</t>
  </si>
  <si>
    <t>000300016.S</t>
  </si>
  <si>
    <t xml:space="preserve">Geodetické práce - vytýčenie staveniska, staveb. objektu   </t>
  </si>
  <si>
    <t>eur</t>
  </si>
  <si>
    <t>000300031.S</t>
  </si>
  <si>
    <t xml:space="preserve">Geodetické práce - porealizačné zameranie   </t>
  </si>
  <si>
    <t>000300033.S</t>
  </si>
  <si>
    <t xml:space="preserve">Geodetické práce - vyhotovenie geometrického plánu   </t>
  </si>
  <si>
    <t>VRN - Investičné náklady neobsiahnuté v cenách</t>
  </si>
  <si>
    <t>001400011.S</t>
  </si>
  <si>
    <t>Ostatné náklady stavby - dočasné dopravné značenie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</si>
</sst>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color rgb="FF003366"/>
      <name val="Arial CE"/>
      <charset val="238"/>
    </font>
    <font>
      <b/>
      <sz val="8"/>
      <color rgb="FF003366"/>
      <name val="Arial CE"/>
      <charset val="238"/>
    </font>
    <font>
      <sz val="8"/>
      <name val="Arial Narrow"/>
      <family val="2"/>
      <charset val="238"/>
    </font>
    <font>
      <sz val="8"/>
      <color indexed="12"/>
      <name val="Calibri"/>
      <family val="2"/>
      <charset val="238"/>
      <scheme val="minor"/>
    </font>
    <font>
      <sz val="8"/>
      <color indexed="12"/>
      <name val="Arial Narrow"/>
      <family val="2"/>
      <charset val="238"/>
    </font>
    <font>
      <sz val="7"/>
      <color indexed="12"/>
      <name val="Calibri"/>
      <family val="2"/>
      <charset val="238"/>
      <scheme val="minor"/>
    </font>
    <font>
      <sz val="9"/>
      <color rgb="FFFF0000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4" fontId="0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protection locked="0"/>
    </xf>
    <xf numFmtId="0" fontId="8" fillId="0" borderId="3" xfId="0" applyFont="1" applyFill="1" applyBorder="1" applyAlignment="1" applyProtection="1"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  <protection locked="0"/>
    </xf>
    <xf numFmtId="167" fontId="8" fillId="0" borderId="0" xfId="0" applyNumberFormat="1" applyFont="1" applyFill="1" applyAlignment="1" applyProtection="1">
      <alignment vertical="center"/>
      <protection locked="0"/>
    </xf>
    <xf numFmtId="167" fontId="31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7" fillId="0" borderId="22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Fill="1" applyAlignment="1" applyProtection="1">
      <protection locked="0"/>
    </xf>
    <xf numFmtId="4" fontId="19" fillId="0" borderId="0" xfId="0" applyNumberFormat="1" applyFont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30" fillId="0" borderId="0" xfId="0" applyNumberFormat="1" applyFont="1" applyFill="1" applyAlignment="1" applyProtection="1">
      <protection locked="0"/>
    </xf>
    <xf numFmtId="167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32" fillId="0" borderId="0" xfId="0" applyFont="1" applyFill="1" applyAlignment="1" applyProtection="1">
      <alignment vertical="top"/>
    </xf>
    <xf numFmtId="0" fontId="32" fillId="0" borderId="0" xfId="0" applyFont="1" applyFill="1" applyAlignment="1" applyProtection="1">
      <alignment horizontal="center" vertical="top"/>
    </xf>
    <xf numFmtId="49" fontId="32" fillId="0" borderId="0" xfId="0" applyNumberFormat="1" applyFont="1" applyFill="1" applyAlignment="1" applyProtection="1">
      <alignment vertical="top"/>
    </xf>
    <xf numFmtId="0" fontId="32" fillId="0" borderId="0" xfId="0" applyFont="1" applyFill="1" applyProtection="1"/>
    <xf numFmtId="49" fontId="32" fillId="0" borderId="0" xfId="0" applyNumberFormat="1" applyFont="1" applyAlignment="1" applyProtection="1">
      <alignment horizontal="right" vertical="top" wrapText="1"/>
    </xf>
    <xf numFmtId="49" fontId="32" fillId="0" borderId="0" xfId="0" applyNumberFormat="1" applyFont="1" applyFill="1" applyAlignment="1" applyProtection="1">
      <alignment horizontal="center" vertical="top"/>
    </xf>
    <xf numFmtId="49" fontId="33" fillId="0" borderId="0" xfId="0" applyNumberFormat="1" applyFont="1" applyFill="1" applyAlignment="1" applyProtection="1">
      <alignment horizontal="left" vertical="top" wrapText="1"/>
    </xf>
    <xf numFmtId="167" fontId="33" fillId="0" borderId="0" xfId="0" applyNumberFormat="1" applyFont="1" applyFill="1" applyAlignment="1" applyProtection="1">
      <alignment horizontal="left" vertical="top"/>
    </xf>
    <xf numFmtId="0" fontId="34" fillId="0" borderId="0" xfId="0" applyFont="1" applyFill="1" applyAlignment="1" applyProtection="1">
      <alignment horizontal="center" vertical="top"/>
    </xf>
    <xf numFmtId="4" fontId="34" fillId="0" borderId="0" xfId="0" applyNumberFormat="1" applyFont="1" applyFill="1" applyAlignment="1" applyProtection="1">
      <alignment vertical="top"/>
    </xf>
    <xf numFmtId="0" fontId="34" fillId="0" borderId="0" xfId="0" applyFont="1" applyFill="1" applyAlignment="1" applyProtection="1">
      <alignment vertical="top"/>
    </xf>
    <xf numFmtId="167" fontId="34" fillId="0" borderId="0" xfId="0" applyNumberFormat="1" applyFont="1" applyFill="1" applyAlignment="1" applyProtection="1">
      <alignment vertical="top"/>
    </xf>
    <xf numFmtId="167" fontId="35" fillId="0" borderId="0" xfId="0" applyNumberFormat="1" applyFont="1" applyFill="1" applyAlignment="1" applyProtection="1">
      <alignment horizontal="left" vertical="top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167" fontId="26" fillId="0" borderId="0" xfId="0" applyNumberFormat="1" applyFont="1" applyFill="1" applyAlignment="1" applyProtection="1">
      <alignment vertical="center"/>
      <protection locked="0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4" fontId="17" fillId="5" borderId="18" xfId="0" applyNumberFormat="1" applyFont="1" applyFill="1" applyBorder="1" applyAlignment="1" applyProtection="1">
      <alignment vertical="center"/>
      <protection locked="0"/>
    </xf>
    <xf numFmtId="4" fontId="27" fillId="5" borderId="22" xfId="0" applyNumberFormat="1" applyFont="1" applyFill="1" applyBorder="1" applyAlignment="1" applyProtection="1">
      <alignment vertical="center"/>
      <protection locked="0"/>
    </xf>
    <xf numFmtId="165" fontId="2" fillId="5" borderId="0" xfId="0" applyNumberFormat="1" applyFont="1" applyFill="1" applyAlignment="1" applyProtection="1">
      <alignment horizontal="left" vertical="center"/>
      <protection locked="0"/>
    </xf>
    <xf numFmtId="167" fontId="36" fillId="0" borderId="22" xfId="0" applyNumberFormat="1" applyFont="1" applyFill="1" applyBorder="1" applyAlignment="1" applyProtection="1">
      <alignment vertical="center"/>
    </xf>
    <xf numFmtId="167" fontId="17" fillId="0" borderId="22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/>
    <xf numFmtId="0" fontId="0" fillId="0" borderId="0" xfId="0" applyProtection="1"/>
    <xf numFmtId="0" fontId="0" fillId="0" borderId="2" xfId="0" applyBorder="1" applyProtection="1"/>
    <xf numFmtId="0" fontId="1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7" fillId="4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1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vertical="center"/>
    </xf>
    <xf numFmtId="0" fontId="17" fillId="4" borderId="16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17" fillId="0" borderId="22" xfId="0" applyFont="1" applyFill="1" applyBorder="1" applyAlignment="1" applyProtection="1">
      <alignment horizontal="center" vertical="center"/>
    </xf>
    <xf numFmtId="49" fontId="17" fillId="0" borderId="22" xfId="0" applyNumberFormat="1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Alignment="1" applyProtection="1"/>
    <xf numFmtId="0" fontId="8" fillId="0" borderId="0" xfId="0" applyFont="1" applyFill="1" applyAlignment="1" applyProtection="1">
      <alignment horizontal="left"/>
    </xf>
    <xf numFmtId="0" fontId="17" fillId="0" borderId="16" xfId="0" applyFont="1" applyFill="1" applyBorder="1" applyAlignment="1" applyProtection="1">
      <alignment horizontal="center" vertical="center" wrapText="1"/>
    </xf>
    <xf numFmtId="0" fontId="27" fillId="0" borderId="22" xfId="0" applyFont="1" applyFill="1" applyBorder="1" applyAlignment="1" applyProtection="1">
      <alignment horizontal="center" vertical="center"/>
    </xf>
    <xf numFmtId="49" fontId="27" fillId="0" borderId="22" xfId="0" applyNumberFormat="1" applyFont="1" applyFill="1" applyBorder="1" applyAlignment="1" applyProtection="1">
      <alignment horizontal="left" vertical="center" wrapText="1"/>
    </xf>
    <xf numFmtId="0" fontId="27" fillId="0" borderId="22" xfId="0" applyFont="1" applyFill="1" applyBorder="1" applyAlignment="1" applyProtection="1">
      <alignment horizontal="left" vertical="center" wrapText="1"/>
    </xf>
    <xf numFmtId="0" fontId="27" fillId="0" borderId="22" xfId="0" applyFont="1" applyFill="1" applyBorder="1" applyAlignment="1" applyProtection="1">
      <alignment horizontal="center" vertical="center" wrapText="1"/>
    </xf>
    <xf numFmtId="167" fontId="27" fillId="0" borderId="22" xfId="0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0" fillId="4" borderId="27" xfId="0" applyFont="1" applyFill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17" fillId="4" borderId="25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protection locked="0"/>
    </xf>
    <xf numFmtId="0" fontId="0" fillId="0" borderId="30" xfId="0" applyFont="1" applyFill="1" applyBorder="1" applyAlignment="1" applyProtection="1">
      <alignment vertical="center"/>
      <protection locked="0"/>
    </xf>
    <xf numFmtId="4" fontId="8" fillId="0" borderId="25" xfId="0" applyNumberFormat="1" applyFont="1" applyFill="1" applyBorder="1" applyAlignment="1" applyProtection="1">
      <protection locked="0"/>
    </xf>
    <xf numFmtId="0" fontId="8" fillId="0" borderId="25" xfId="0" applyFont="1" applyFill="1" applyBorder="1" applyAlignment="1" applyProtection="1">
      <protection locked="0"/>
    </xf>
    <xf numFmtId="4" fontId="34" fillId="0" borderId="25" xfId="0" applyNumberFormat="1" applyFont="1" applyFill="1" applyBorder="1" applyAlignment="1" applyProtection="1">
      <alignment vertical="top"/>
    </xf>
    <xf numFmtId="0" fontId="28" fillId="0" borderId="30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0" fillId="0" borderId="24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8" fillId="0" borderId="0" xfId="0" applyFont="1" applyAlignment="1"/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167" fontId="17" fillId="6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FFFFCC"/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s="1" customFormat="1" ht="36.950000000000003" customHeight="1" x14ac:dyDescent="0.2">
      <c r="AR2" s="271" t="s">
        <v>5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S2" s="9" t="s">
        <v>6</v>
      </c>
      <c r="BT2" s="9" t="s">
        <v>7</v>
      </c>
    </row>
    <row r="3" spans="1:74" s="1" customFormat="1" ht="6.95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7</v>
      </c>
    </row>
    <row r="4" spans="1:74" s="1" customFormat="1" ht="24.95" customHeight="1" x14ac:dyDescent="0.2">
      <c r="B4" s="12"/>
      <c r="D4" s="13" t="s">
        <v>8</v>
      </c>
      <c r="AR4" s="12"/>
      <c r="AS4" s="14" t="s">
        <v>9</v>
      </c>
      <c r="BS4" s="9" t="s">
        <v>6</v>
      </c>
    </row>
    <row r="5" spans="1:74" s="1" customFormat="1" ht="12" customHeight="1" x14ac:dyDescent="0.2">
      <c r="B5" s="12"/>
      <c r="D5" s="15" t="s">
        <v>10</v>
      </c>
      <c r="K5" s="256" t="s">
        <v>11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R5" s="12"/>
      <c r="BS5" s="9" t="s">
        <v>6</v>
      </c>
    </row>
    <row r="6" spans="1:74" s="1" customFormat="1" ht="36.950000000000003" customHeight="1" x14ac:dyDescent="0.2">
      <c r="B6" s="12"/>
      <c r="D6" s="17" t="s">
        <v>12</v>
      </c>
      <c r="K6" s="258" t="s">
        <v>13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R6" s="12"/>
      <c r="BS6" s="9" t="s">
        <v>6</v>
      </c>
    </row>
    <row r="7" spans="1:74" s="1" customFormat="1" ht="12" customHeight="1" x14ac:dyDescent="0.2">
      <c r="B7" s="12"/>
      <c r="D7" s="18" t="s">
        <v>14</v>
      </c>
      <c r="K7" s="16" t="s">
        <v>1</v>
      </c>
      <c r="AK7" s="18" t="s">
        <v>15</v>
      </c>
      <c r="AN7" s="16" t="s">
        <v>1</v>
      </c>
      <c r="AR7" s="12"/>
      <c r="BS7" s="9" t="s">
        <v>6</v>
      </c>
    </row>
    <row r="8" spans="1:74" s="1" customFormat="1" ht="12" customHeight="1" x14ac:dyDescent="0.2">
      <c r="B8" s="12"/>
      <c r="D8" s="18" t="s">
        <v>16</v>
      </c>
      <c r="K8" s="16" t="s">
        <v>17</v>
      </c>
      <c r="AK8" s="18" t="s">
        <v>18</v>
      </c>
      <c r="AN8" s="16" t="s">
        <v>19</v>
      </c>
      <c r="AR8" s="12"/>
      <c r="BS8" s="9" t="s">
        <v>6</v>
      </c>
    </row>
    <row r="9" spans="1:74" s="1" customFormat="1" ht="14.45" customHeight="1" x14ac:dyDescent="0.2">
      <c r="B9" s="12"/>
      <c r="AR9" s="12"/>
      <c r="BS9" s="9" t="s">
        <v>6</v>
      </c>
    </row>
    <row r="10" spans="1:74" s="1" customFormat="1" ht="12" customHeight="1" x14ac:dyDescent="0.2">
      <c r="B10" s="12"/>
      <c r="D10" s="18" t="s">
        <v>20</v>
      </c>
      <c r="AK10" s="18" t="s">
        <v>21</v>
      </c>
      <c r="AN10" s="16" t="s">
        <v>1</v>
      </c>
      <c r="AR10" s="12"/>
      <c r="BS10" s="9" t="s">
        <v>6</v>
      </c>
    </row>
    <row r="11" spans="1:74" s="1" customFormat="1" ht="18.399999999999999" customHeight="1" x14ac:dyDescent="0.2">
      <c r="B11" s="12"/>
      <c r="E11" s="16" t="s">
        <v>22</v>
      </c>
      <c r="AK11" s="18" t="s">
        <v>23</v>
      </c>
      <c r="AN11" s="16" t="s">
        <v>1</v>
      </c>
      <c r="AR11" s="12"/>
      <c r="BS11" s="9" t="s">
        <v>6</v>
      </c>
    </row>
    <row r="12" spans="1:74" s="1" customFormat="1" ht="6.95" customHeight="1" x14ac:dyDescent="0.2">
      <c r="B12" s="12"/>
      <c r="AR12" s="12"/>
      <c r="BS12" s="9" t="s">
        <v>6</v>
      </c>
    </row>
    <row r="13" spans="1:74" s="1" customFormat="1" ht="12" customHeight="1" x14ac:dyDescent="0.2">
      <c r="B13" s="12"/>
      <c r="D13" s="18" t="s">
        <v>24</v>
      </c>
      <c r="AK13" s="18" t="s">
        <v>21</v>
      </c>
      <c r="AN13" s="16" t="s">
        <v>1</v>
      </c>
      <c r="AR13" s="12"/>
      <c r="BS13" s="9" t="s">
        <v>6</v>
      </c>
    </row>
    <row r="14" spans="1:74" ht="12.75" x14ac:dyDescent="0.2">
      <c r="B14" s="12"/>
      <c r="E14" s="16" t="s">
        <v>25</v>
      </c>
      <c r="AK14" s="18" t="s">
        <v>23</v>
      </c>
      <c r="AN14" s="16" t="s">
        <v>1</v>
      </c>
      <c r="AR14" s="12"/>
      <c r="BS14" s="9" t="s">
        <v>6</v>
      </c>
    </row>
    <row r="15" spans="1:74" s="1" customFormat="1" ht="6.95" customHeight="1" x14ac:dyDescent="0.2">
      <c r="B15" s="12"/>
      <c r="AR15" s="12"/>
      <c r="BS15" s="9" t="s">
        <v>3</v>
      </c>
    </row>
    <row r="16" spans="1:74" s="1" customFormat="1" ht="12" customHeight="1" x14ac:dyDescent="0.2">
      <c r="B16" s="12"/>
      <c r="D16" s="18" t="s">
        <v>26</v>
      </c>
      <c r="AK16" s="18" t="s">
        <v>21</v>
      </c>
      <c r="AN16" s="16" t="s">
        <v>1</v>
      </c>
      <c r="AR16" s="12"/>
      <c r="BS16" s="9" t="s">
        <v>3</v>
      </c>
    </row>
    <row r="17" spans="1:71" s="1" customFormat="1" ht="18.399999999999999" customHeight="1" x14ac:dyDescent="0.2">
      <c r="B17" s="12"/>
      <c r="E17" s="16" t="s">
        <v>27</v>
      </c>
      <c r="AK17" s="18" t="s">
        <v>23</v>
      </c>
      <c r="AN17" s="16" t="s">
        <v>1</v>
      </c>
      <c r="AR17" s="12"/>
      <c r="BS17" s="9" t="s">
        <v>28</v>
      </c>
    </row>
    <row r="18" spans="1:71" s="1" customFormat="1" ht="6.95" customHeight="1" x14ac:dyDescent="0.2">
      <c r="B18" s="12"/>
      <c r="AR18" s="12"/>
      <c r="BS18" s="9" t="s">
        <v>29</v>
      </c>
    </row>
    <row r="19" spans="1:71" s="1" customFormat="1" ht="12" customHeight="1" x14ac:dyDescent="0.2">
      <c r="B19" s="12"/>
      <c r="D19" s="18" t="s">
        <v>30</v>
      </c>
      <c r="AK19" s="18" t="s">
        <v>21</v>
      </c>
      <c r="AN19" s="16" t="s">
        <v>1</v>
      </c>
      <c r="AR19" s="12"/>
      <c r="BS19" s="9" t="s">
        <v>29</v>
      </c>
    </row>
    <row r="20" spans="1:71" s="1" customFormat="1" ht="18.399999999999999" customHeight="1" x14ac:dyDescent="0.2">
      <c r="B20" s="12"/>
      <c r="E20" s="16" t="s">
        <v>25</v>
      </c>
      <c r="AK20" s="18" t="s">
        <v>23</v>
      </c>
      <c r="AN20" s="16" t="s">
        <v>1</v>
      </c>
      <c r="AR20" s="12"/>
      <c r="BS20" s="9" t="s">
        <v>28</v>
      </c>
    </row>
    <row r="21" spans="1:71" s="1" customFormat="1" ht="6.95" customHeight="1" x14ac:dyDescent="0.2">
      <c r="B21" s="12"/>
      <c r="AR21" s="12"/>
    </row>
    <row r="22" spans="1:71" s="1" customFormat="1" ht="12" customHeight="1" x14ac:dyDescent="0.2">
      <c r="B22" s="12"/>
      <c r="D22" s="18" t="s">
        <v>31</v>
      </c>
      <c r="AR22" s="12"/>
    </row>
    <row r="23" spans="1:71" s="1" customFormat="1" ht="16.5" customHeight="1" x14ac:dyDescent="0.2">
      <c r="B23" s="12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12"/>
    </row>
    <row r="24" spans="1:71" s="1" customFormat="1" ht="6.95" customHeight="1" x14ac:dyDescent="0.2">
      <c r="B24" s="12"/>
      <c r="AR24" s="12"/>
    </row>
    <row r="25" spans="1:71" s="1" customFormat="1" ht="6.95" customHeight="1" x14ac:dyDescent="0.2">
      <c r="B25" s="1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R25" s="12"/>
    </row>
    <row r="26" spans="1:71" s="2" customFormat="1" ht="25.9" customHeight="1" x14ac:dyDescent="0.2">
      <c r="A26" s="20"/>
      <c r="B26" s="21"/>
      <c r="C26" s="20"/>
      <c r="D26" s="22" t="s">
        <v>32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60">
        <f>ROUND(AG94,2)</f>
        <v>0</v>
      </c>
      <c r="AL26" s="261"/>
      <c r="AM26" s="261"/>
      <c r="AN26" s="261"/>
      <c r="AO26" s="261"/>
      <c r="AP26" s="20"/>
      <c r="AQ26" s="20"/>
      <c r="AR26" s="21"/>
      <c r="BE26" s="20"/>
    </row>
    <row r="27" spans="1:71" s="2" customFormat="1" ht="6.95" customHeight="1" x14ac:dyDescent="0.2">
      <c r="A27" s="20"/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1"/>
      <c r="BE27" s="20"/>
    </row>
    <row r="28" spans="1:71" s="2" customFormat="1" ht="12.75" x14ac:dyDescent="0.2">
      <c r="A28" s="20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62" t="s">
        <v>33</v>
      </c>
      <c r="M28" s="262"/>
      <c r="N28" s="262"/>
      <c r="O28" s="262"/>
      <c r="P28" s="262"/>
      <c r="Q28" s="20"/>
      <c r="R28" s="20"/>
      <c r="S28" s="20"/>
      <c r="T28" s="20"/>
      <c r="U28" s="20"/>
      <c r="V28" s="20"/>
      <c r="W28" s="262" t="s">
        <v>34</v>
      </c>
      <c r="X28" s="262"/>
      <c r="Y28" s="262"/>
      <c r="Z28" s="262"/>
      <c r="AA28" s="262"/>
      <c r="AB28" s="262"/>
      <c r="AC28" s="262"/>
      <c r="AD28" s="262"/>
      <c r="AE28" s="262"/>
      <c r="AF28" s="20"/>
      <c r="AG28" s="20"/>
      <c r="AH28" s="20"/>
      <c r="AI28" s="20"/>
      <c r="AJ28" s="20"/>
      <c r="AK28" s="262" t="s">
        <v>35</v>
      </c>
      <c r="AL28" s="262"/>
      <c r="AM28" s="262"/>
      <c r="AN28" s="262"/>
      <c r="AO28" s="262"/>
      <c r="AP28" s="20"/>
      <c r="AQ28" s="20"/>
      <c r="AR28" s="21"/>
      <c r="BE28" s="20"/>
    </row>
    <row r="29" spans="1:71" s="3" customFormat="1" ht="14.45" customHeight="1" x14ac:dyDescent="0.2">
      <c r="B29" s="24"/>
      <c r="D29" s="18" t="s">
        <v>36</v>
      </c>
      <c r="F29" s="18" t="s">
        <v>37</v>
      </c>
      <c r="L29" s="265">
        <v>0.2</v>
      </c>
      <c r="M29" s="264"/>
      <c r="N29" s="264"/>
      <c r="O29" s="264"/>
      <c r="P29" s="264"/>
      <c r="W29" s="263">
        <f>ROUND(AZ94, 2)</f>
        <v>0</v>
      </c>
      <c r="X29" s="264"/>
      <c r="Y29" s="264"/>
      <c r="Z29" s="264"/>
      <c r="AA29" s="264"/>
      <c r="AB29" s="264"/>
      <c r="AC29" s="264"/>
      <c r="AD29" s="264"/>
      <c r="AE29" s="264"/>
      <c r="AK29" s="263">
        <f>ROUND(AV94, 2)</f>
        <v>0</v>
      </c>
      <c r="AL29" s="264"/>
      <c r="AM29" s="264"/>
      <c r="AN29" s="264"/>
      <c r="AO29" s="264"/>
      <c r="AR29" s="24"/>
    </row>
    <row r="30" spans="1:71" s="3" customFormat="1" ht="14.45" customHeight="1" x14ac:dyDescent="0.2">
      <c r="B30" s="24"/>
      <c r="F30" s="18" t="s">
        <v>38</v>
      </c>
      <c r="L30" s="265">
        <v>0.2</v>
      </c>
      <c r="M30" s="264"/>
      <c r="N30" s="264"/>
      <c r="O30" s="264"/>
      <c r="P30" s="264"/>
      <c r="W30" s="263">
        <f>ROUND(BA94, 2)</f>
        <v>0</v>
      </c>
      <c r="X30" s="264"/>
      <c r="Y30" s="264"/>
      <c r="Z30" s="264"/>
      <c r="AA30" s="264"/>
      <c r="AB30" s="264"/>
      <c r="AC30" s="264"/>
      <c r="AD30" s="264"/>
      <c r="AE30" s="264"/>
      <c r="AK30" s="263">
        <f>ROUND(AW94, 2)</f>
        <v>0</v>
      </c>
      <c r="AL30" s="264"/>
      <c r="AM30" s="264"/>
      <c r="AN30" s="264"/>
      <c r="AO30" s="264"/>
      <c r="AR30" s="24"/>
    </row>
    <row r="31" spans="1:71" s="3" customFormat="1" ht="14.45" hidden="1" customHeight="1" x14ac:dyDescent="0.2">
      <c r="B31" s="24"/>
      <c r="F31" s="18" t="s">
        <v>39</v>
      </c>
      <c r="L31" s="265">
        <v>0.2</v>
      </c>
      <c r="M31" s="264"/>
      <c r="N31" s="264"/>
      <c r="O31" s="264"/>
      <c r="P31" s="264"/>
      <c r="W31" s="263">
        <f>ROUND(BB94, 2)</f>
        <v>0</v>
      </c>
      <c r="X31" s="264"/>
      <c r="Y31" s="264"/>
      <c r="Z31" s="264"/>
      <c r="AA31" s="264"/>
      <c r="AB31" s="264"/>
      <c r="AC31" s="264"/>
      <c r="AD31" s="264"/>
      <c r="AE31" s="264"/>
      <c r="AK31" s="263">
        <v>0</v>
      </c>
      <c r="AL31" s="264"/>
      <c r="AM31" s="264"/>
      <c r="AN31" s="264"/>
      <c r="AO31" s="264"/>
      <c r="AR31" s="24"/>
    </row>
    <row r="32" spans="1:71" s="3" customFormat="1" ht="14.45" hidden="1" customHeight="1" x14ac:dyDescent="0.2">
      <c r="B32" s="24"/>
      <c r="F32" s="18" t="s">
        <v>40</v>
      </c>
      <c r="L32" s="265">
        <v>0.2</v>
      </c>
      <c r="M32" s="264"/>
      <c r="N32" s="264"/>
      <c r="O32" s="264"/>
      <c r="P32" s="264"/>
      <c r="W32" s="263">
        <f>ROUND(BC94, 2)</f>
        <v>0</v>
      </c>
      <c r="X32" s="264"/>
      <c r="Y32" s="264"/>
      <c r="Z32" s="264"/>
      <c r="AA32" s="264"/>
      <c r="AB32" s="264"/>
      <c r="AC32" s="264"/>
      <c r="AD32" s="264"/>
      <c r="AE32" s="264"/>
      <c r="AK32" s="263">
        <v>0</v>
      </c>
      <c r="AL32" s="264"/>
      <c r="AM32" s="264"/>
      <c r="AN32" s="264"/>
      <c r="AO32" s="264"/>
      <c r="AR32" s="24"/>
    </row>
    <row r="33" spans="1:57" s="3" customFormat="1" ht="14.45" hidden="1" customHeight="1" x14ac:dyDescent="0.2">
      <c r="B33" s="24"/>
      <c r="F33" s="18" t="s">
        <v>41</v>
      </c>
      <c r="L33" s="265">
        <v>0</v>
      </c>
      <c r="M33" s="264"/>
      <c r="N33" s="264"/>
      <c r="O33" s="264"/>
      <c r="P33" s="264"/>
      <c r="W33" s="263">
        <f>ROUND(BD94, 2)</f>
        <v>0</v>
      </c>
      <c r="X33" s="264"/>
      <c r="Y33" s="264"/>
      <c r="Z33" s="264"/>
      <c r="AA33" s="264"/>
      <c r="AB33" s="264"/>
      <c r="AC33" s="264"/>
      <c r="AD33" s="264"/>
      <c r="AE33" s="264"/>
      <c r="AK33" s="263">
        <v>0</v>
      </c>
      <c r="AL33" s="264"/>
      <c r="AM33" s="264"/>
      <c r="AN33" s="264"/>
      <c r="AO33" s="264"/>
      <c r="AR33" s="24"/>
    </row>
    <row r="34" spans="1:57" s="2" customFormat="1" ht="6.95" customHeight="1" x14ac:dyDescent="0.2">
      <c r="A34" s="20"/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1"/>
      <c r="BE34" s="20"/>
    </row>
    <row r="35" spans="1:57" s="2" customFormat="1" ht="25.9" customHeight="1" x14ac:dyDescent="0.2">
      <c r="A35" s="20"/>
      <c r="B35" s="21"/>
      <c r="C35" s="25"/>
      <c r="D35" s="26" t="s">
        <v>42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43</v>
      </c>
      <c r="U35" s="27"/>
      <c r="V35" s="27"/>
      <c r="W35" s="27"/>
      <c r="X35" s="286" t="s">
        <v>44</v>
      </c>
      <c r="Y35" s="287"/>
      <c r="Z35" s="287"/>
      <c r="AA35" s="287"/>
      <c r="AB35" s="287"/>
      <c r="AC35" s="27"/>
      <c r="AD35" s="27"/>
      <c r="AE35" s="27"/>
      <c r="AF35" s="27"/>
      <c r="AG35" s="27"/>
      <c r="AH35" s="27"/>
      <c r="AI35" s="27"/>
      <c r="AJ35" s="27"/>
      <c r="AK35" s="288">
        <f>SUM(AK26:AK33)</f>
        <v>0</v>
      </c>
      <c r="AL35" s="287"/>
      <c r="AM35" s="287"/>
      <c r="AN35" s="287"/>
      <c r="AO35" s="289"/>
      <c r="AP35" s="25"/>
      <c r="AQ35" s="25"/>
      <c r="AR35" s="21"/>
      <c r="BE35" s="20"/>
    </row>
    <row r="36" spans="1:57" s="2" customFormat="1" ht="6.95" customHeight="1" x14ac:dyDescent="0.2">
      <c r="A36" s="20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1"/>
      <c r="BE36" s="20"/>
    </row>
    <row r="37" spans="1:57" s="2" customFormat="1" ht="14.45" customHeight="1" x14ac:dyDescent="0.2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1"/>
      <c r="BE37" s="20"/>
    </row>
    <row r="38" spans="1:57" s="1" customFormat="1" ht="14.45" customHeight="1" x14ac:dyDescent="0.2">
      <c r="B38" s="12"/>
      <c r="AR38" s="12"/>
    </row>
    <row r="39" spans="1:57" s="1" customFormat="1" ht="14.45" customHeight="1" x14ac:dyDescent="0.2">
      <c r="B39" s="12"/>
      <c r="AR39" s="12"/>
    </row>
    <row r="40" spans="1:57" s="1" customFormat="1" ht="14.45" customHeight="1" x14ac:dyDescent="0.2">
      <c r="B40" s="12"/>
      <c r="AR40" s="12"/>
    </row>
    <row r="41" spans="1:57" s="1" customFormat="1" ht="14.45" customHeight="1" x14ac:dyDescent="0.2">
      <c r="B41" s="12"/>
      <c r="AR41" s="12"/>
    </row>
    <row r="42" spans="1:57" s="1" customFormat="1" ht="14.45" customHeight="1" x14ac:dyDescent="0.2">
      <c r="B42" s="12"/>
      <c r="AR42" s="12"/>
    </row>
    <row r="43" spans="1:57" s="1" customFormat="1" ht="14.45" customHeight="1" x14ac:dyDescent="0.2">
      <c r="B43" s="12"/>
      <c r="AR43" s="12"/>
    </row>
    <row r="44" spans="1:57" s="1" customFormat="1" ht="14.45" customHeight="1" x14ac:dyDescent="0.2">
      <c r="B44" s="12"/>
      <c r="AR44" s="12"/>
    </row>
    <row r="45" spans="1:57" s="1" customFormat="1" ht="14.45" customHeight="1" x14ac:dyDescent="0.2">
      <c r="B45" s="12"/>
      <c r="AR45" s="12"/>
    </row>
    <row r="46" spans="1:57" s="1" customFormat="1" ht="14.45" customHeight="1" x14ac:dyDescent="0.2">
      <c r="B46" s="12"/>
      <c r="AR46" s="12"/>
    </row>
    <row r="47" spans="1:57" s="1" customFormat="1" ht="14.45" customHeight="1" x14ac:dyDescent="0.2">
      <c r="B47" s="12"/>
      <c r="AR47" s="12"/>
    </row>
    <row r="48" spans="1:57" s="1" customFormat="1" ht="14.45" customHeight="1" x14ac:dyDescent="0.2">
      <c r="B48" s="12"/>
      <c r="AR48" s="12"/>
    </row>
    <row r="49" spans="1:57" s="2" customFormat="1" ht="14.45" customHeight="1" x14ac:dyDescent="0.2">
      <c r="B49" s="29"/>
      <c r="D49" s="30" t="s">
        <v>45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46</v>
      </c>
      <c r="AI49" s="31"/>
      <c r="AJ49" s="31"/>
      <c r="AK49" s="31"/>
      <c r="AL49" s="31"/>
      <c r="AM49" s="31"/>
      <c r="AN49" s="31"/>
      <c r="AO49" s="31"/>
      <c r="AR49" s="29"/>
    </row>
    <row r="50" spans="1:57" x14ac:dyDescent="0.2">
      <c r="B50" s="12"/>
      <c r="AR50" s="12"/>
    </row>
    <row r="51" spans="1:57" x14ac:dyDescent="0.2">
      <c r="B51" s="12"/>
      <c r="AR51" s="12"/>
    </row>
    <row r="52" spans="1:57" x14ac:dyDescent="0.2">
      <c r="B52" s="12"/>
      <c r="AR52" s="12"/>
    </row>
    <row r="53" spans="1:57" x14ac:dyDescent="0.2">
      <c r="B53" s="12"/>
      <c r="AR53" s="12"/>
    </row>
    <row r="54" spans="1:57" x14ac:dyDescent="0.2">
      <c r="B54" s="12"/>
      <c r="AR54" s="12"/>
    </row>
    <row r="55" spans="1:57" x14ac:dyDescent="0.2">
      <c r="B55" s="12"/>
      <c r="AR55" s="12"/>
    </row>
    <row r="56" spans="1:57" x14ac:dyDescent="0.2">
      <c r="B56" s="12"/>
      <c r="AR56" s="12"/>
    </row>
    <row r="57" spans="1:57" x14ac:dyDescent="0.2">
      <c r="B57" s="12"/>
      <c r="AR57" s="12"/>
    </row>
    <row r="58" spans="1:57" x14ac:dyDescent="0.2">
      <c r="B58" s="12"/>
      <c r="AR58" s="12"/>
    </row>
    <row r="59" spans="1:57" x14ac:dyDescent="0.2">
      <c r="B59" s="12"/>
      <c r="AR59" s="12"/>
    </row>
    <row r="60" spans="1:57" s="2" customFormat="1" ht="12.75" x14ac:dyDescent="0.2">
      <c r="A60" s="20"/>
      <c r="B60" s="21"/>
      <c r="C60" s="20"/>
      <c r="D60" s="32" t="s">
        <v>47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2" t="s">
        <v>48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2" t="s">
        <v>47</v>
      </c>
      <c r="AI60" s="23"/>
      <c r="AJ60" s="23"/>
      <c r="AK60" s="23"/>
      <c r="AL60" s="23"/>
      <c r="AM60" s="32" t="s">
        <v>48</v>
      </c>
      <c r="AN60" s="23"/>
      <c r="AO60" s="23"/>
      <c r="AP60" s="20"/>
      <c r="AQ60" s="20"/>
      <c r="AR60" s="21"/>
      <c r="BE60" s="20"/>
    </row>
    <row r="61" spans="1:57" x14ac:dyDescent="0.2">
      <c r="B61" s="12"/>
      <c r="AR61" s="12"/>
    </row>
    <row r="62" spans="1:57" x14ac:dyDescent="0.2">
      <c r="B62" s="12"/>
      <c r="AR62" s="12"/>
    </row>
    <row r="63" spans="1:57" x14ac:dyDescent="0.2">
      <c r="B63" s="12"/>
      <c r="AR63" s="12"/>
    </row>
    <row r="64" spans="1:57" s="2" customFormat="1" ht="12.75" x14ac:dyDescent="0.2">
      <c r="A64" s="20"/>
      <c r="B64" s="21"/>
      <c r="C64" s="20"/>
      <c r="D64" s="30" t="s">
        <v>49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0" t="s">
        <v>50</v>
      </c>
      <c r="AI64" s="33"/>
      <c r="AJ64" s="33"/>
      <c r="AK64" s="33"/>
      <c r="AL64" s="33"/>
      <c r="AM64" s="33"/>
      <c r="AN64" s="33"/>
      <c r="AO64" s="33"/>
      <c r="AP64" s="20"/>
      <c r="AQ64" s="20"/>
      <c r="AR64" s="21"/>
      <c r="BE64" s="20"/>
    </row>
    <row r="65" spans="1:57" x14ac:dyDescent="0.2">
      <c r="B65" s="12"/>
      <c r="AR65" s="12"/>
    </row>
    <row r="66" spans="1:57" x14ac:dyDescent="0.2">
      <c r="B66" s="12"/>
      <c r="AR66" s="12"/>
    </row>
    <row r="67" spans="1:57" x14ac:dyDescent="0.2">
      <c r="B67" s="12"/>
      <c r="AR67" s="12"/>
    </row>
    <row r="68" spans="1:57" x14ac:dyDescent="0.2">
      <c r="B68" s="12"/>
      <c r="AR68" s="12"/>
    </row>
    <row r="69" spans="1:57" x14ac:dyDescent="0.2">
      <c r="B69" s="12"/>
      <c r="AR69" s="12"/>
    </row>
    <row r="70" spans="1:57" x14ac:dyDescent="0.2">
      <c r="B70" s="12"/>
      <c r="AR70" s="12"/>
    </row>
    <row r="71" spans="1:57" x14ac:dyDescent="0.2">
      <c r="B71" s="12"/>
      <c r="AR71" s="12"/>
    </row>
    <row r="72" spans="1:57" x14ac:dyDescent="0.2">
      <c r="B72" s="12"/>
      <c r="AR72" s="12"/>
    </row>
    <row r="73" spans="1:57" x14ac:dyDescent="0.2">
      <c r="B73" s="12"/>
      <c r="AR73" s="12"/>
    </row>
    <row r="74" spans="1:57" x14ac:dyDescent="0.2">
      <c r="B74" s="12"/>
      <c r="AR74" s="12"/>
    </row>
    <row r="75" spans="1:57" s="2" customFormat="1" ht="12.75" x14ac:dyDescent="0.2">
      <c r="A75" s="20"/>
      <c r="B75" s="21"/>
      <c r="C75" s="20"/>
      <c r="D75" s="32" t="s">
        <v>47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2" t="s">
        <v>48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2" t="s">
        <v>47</v>
      </c>
      <c r="AI75" s="23"/>
      <c r="AJ75" s="23"/>
      <c r="AK75" s="23"/>
      <c r="AL75" s="23"/>
      <c r="AM75" s="32" t="s">
        <v>48</v>
      </c>
      <c r="AN75" s="23"/>
      <c r="AO75" s="23"/>
      <c r="AP75" s="20"/>
      <c r="AQ75" s="20"/>
      <c r="AR75" s="21"/>
      <c r="BE75" s="20"/>
    </row>
    <row r="76" spans="1:57" s="2" customFormat="1" x14ac:dyDescent="0.2">
      <c r="A76" s="20"/>
      <c r="B76" s="2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1"/>
      <c r="BE76" s="20"/>
    </row>
    <row r="77" spans="1:57" s="2" customFormat="1" ht="6.95" customHeight="1" x14ac:dyDescent="0.2">
      <c r="A77" s="20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1"/>
      <c r="BE77" s="20"/>
    </row>
    <row r="81" spans="1:91" s="2" customFormat="1" ht="6.95" customHeight="1" x14ac:dyDescent="0.2">
      <c r="A81" s="20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1"/>
      <c r="BE81" s="20"/>
    </row>
    <row r="82" spans="1:91" s="2" customFormat="1" ht="24.95" customHeight="1" x14ac:dyDescent="0.2">
      <c r="A82" s="20"/>
      <c r="B82" s="21"/>
      <c r="C82" s="13" t="s">
        <v>51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1"/>
      <c r="BE82" s="20"/>
    </row>
    <row r="83" spans="1:91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1"/>
      <c r="BE83" s="20"/>
    </row>
    <row r="84" spans="1:91" s="4" customFormat="1" ht="12" customHeight="1" x14ac:dyDescent="0.2">
      <c r="B84" s="38"/>
      <c r="C84" s="18" t="s">
        <v>10</v>
      </c>
      <c r="L84" s="4" t="str">
        <f>K5</f>
        <v>BOROVICA</v>
      </c>
      <c r="AR84" s="38"/>
    </row>
    <row r="85" spans="1:91" s="5" customFormat="1" ht="36.950000000000003" customHeight="1" x14ac:dyDescent="0.2">
      <c r="B85" s="39"/>
      <c r="C85" s="40" t="s">
        <v>12</v>
      </c>
      <c r="L85" s="277" t="str">
        <f>K6</f>
        <v>Novostavba bytových domov Borovica 1 a 2</v>
      </c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8"/>
      <c r="AR85" s="39"/>
    </row>
    <row r="86" spans="1:91" s="2" customFormat="1" ht="6.95" customHeight="1" x14ac:dyDescent="0.2">
      <c r="A86" s="20"/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1"/>
      <c r="BE86" s="20"/>
    </row>
    <row r="87" spans="1:91" s="2" customFormat="1" ht="12" customHeight="1" x14ac:dyDescent="0.2">
      <c r="A87" s="20"/>
      <c r="B87" s="21"/>
      <c r="C87" s="18" t="s">
        <v>16</v>
      </c>
      <c r="D87" s="20"/>
      <c r="E87" s="20"/>
      <c r="F87" s="20"/>
      <c r="G87" s="20"/>
      <c r="H87" s="20"/>
      <c r="I87" s="20"/>
      <c r="J87" s="20"/>
      <c r="K87" s="20"/>
      <c r="L87" s="41" t="str">
        <f>IF(K8="","",K8)</f>
        <v>Nitra, k.ú. Chrenová, p.č.1392/37, 1458/12,1458/15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18" t="s">
        <v>18</v>
      </c>
      <c r="AJ87" s="20"/>
      <c r="AK87" s="20"/>
      <c r="AL87" s="20"/>
      <c r="AM87" s="279" t="str">
        <f>IF(AN8= "","",AN8)</f>
        <v>27. 2. 2020</v>
      </c>
      <c r="AN87" s="279"/>
      <c r="AO87" s="20"/>
      <c r="AP87" s="20"/>
      <c r="AQ87" s="20"/>
      <c r="AR87" s="21"/>
      <c r="BE87" s="20"/>
    </row>
    <row r="88" spans="1:91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1"/>
      <c r="BE88" s="20"/>
    </row>
    <row r="89" spans="1:91" s="2" customFormat="1" ht="15.2" customHeight="1" x14ac:dyDescent="0.2">
      <c r="A89" s="20"/>
      <c r="B89" s="21"/>
      <c r="C89" s="18" t="s">
        <v>20</v>
      </c>
      <c r="D89" s="20"/>
      <c r="E89" s="20"/>
      <c r="F89" s="20"/>
      <c r="G89" s="20"/>
      <c r="H89" s="20"/>
      <c r="I89" s="20"/>
      <c r="J89" s="20"/>
      <c r="K89" s="20"/>
      <c r="L89" s="4" t="str">
        <f>IF(E11= "","",E11)</f>
        <v>Borovica JŠ s.r.o.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18" t="s">
        <v>26</v>
      </c>
      <c r="AJ89" s="20"/>
      <c r="AK89" s="20"/>
      <c r="AL89" s="20"/>
      <c r="AM89" s="280" t="str">
        <f>IF(E17="","",E17)</f>
        <v>De Bondt, Trenčín</v>
      </c>
      <c r="AN89" s="281"/>
      <c r="AO89" s="281"/>
      <c r="AP89" s="281"/>
      <c r="AQ89" s="20"/>
      <c r="AR89" s="21"/>
      <c r="AS89" s="282" t="s">
        <v>52</v>
      </c>
      <c r="AT89" s="283"/>
      <c r="AU89" s="42"/>
      <c r="AV89" s="42"/>
      <c r="AW89" s="42"/>
      <c r="AX89" s="42"/>
      <c r="AY89" s="42"/>
      <c r="AZ89" s="42"/>
      <c r="BA89" s="42"/>
      <c r="BB89" s="42"/>
      <c r="BC89" s="42"/>
      <c r="BD89" s="43"/>
      <c r="BE89" s="20"/>
    </row>
    <row r="90" spans="1:91" s="2" customFormat="1" ht="15.2" customHeight="1" x14ac:dyDescent="0.2">
      <c r="A90" s="20"/>
      <c r="B90" s="21"/>
      <c r="C90" s="18" t="s">
        <v>24</v>
      </c>
      <c r="D90" s="20"/>
      <c r="E90" s="20"/>
      <c r="F90" s="20"/>
      <c r="G90" s="20"/>
      <c r="H90" s="20"/>
      <c r="I90" s="20"/>
      <c r="J90" s="20"/>
      <c r="K90" s="20"/>
      <c r="L90" s="4" t="str">
        <f>IF(E14="","",E14)</f>
        <v xml:space="preserve"> 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18" t="s">
        <v>30</v>
      </c>
      <c r="AJ90" s="20"/>
      <c r="AK90" s="20"/>
      <c r="AL90" s="20"/>
      <c r="AM90" s="280" t="str">
        <f>IF(E20="","",E20)</f>
        <v xml:space="preserve"> </v>
      </c>
      <c r="AN90" s="281"/>
      <c r="AO90" s="281"/>
      <c r="AP90" s="281"/>
      <c r="AQ90" s="20"/>
      <c r="AR90" s="21"/>
      <c r="AS90" s="284"/>
      <c r="AT90" s="285"/>
      <c r="AU90" s="44"/>
      <c r="AV90" s="44"/>
      <c r="AW90" s="44"/>
      <c r="AX90" s="44"/>
      <c r="AY90" s="44"/>
      <c r="AZ90" s="44"/>
      <c r="BA90" s="44"/>
      <c r="BB90" s="44"/>
      <c r="BC90" s="44"/>
      <c r="BD90" s="45"/>
      <c r="BE90" s="20"/>
    </row>
    <row r="91" spans="1:91" s="2" customFormat="1" ht="10.9" customHeight="1" x14ac:dyDescent="0.2">
      <c r="A91" s="20"/>
      <c r="B91" s="2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1"/>
      <c r="AS91" s="284"/>
      <c r="AT91" s="285"/>
      <c r="AU91" s="44"/>
      <c r="AV91" s="44"/>
      <c r="AW91" s="44"/>
      <c r="AX91" s="44"/>
      <c r="AY91" s="44"/>
      <c r="AZ91" s="44"/>
      <c r="BA91" s="44"/>
      <c r="BB91" s="44"/>
      <c r="BC91" s="44"/>
      <c r="BD91" s="45"/>
      <c r="BE91" s="20"/>
    </row>
    <row r="92" spans="1:91" s="2" customFormat="1" ht="29.25" customHeight="1" x14ac:dyDescent="0.2">
      <c r="A92" s="20"/>
      <c r="B92" s="21"/>
      <c r="C92" s="272" t="s">
        <v>53</v>
      </c>
      <c r="D92" s="273"/>
      <c r="E92" s="273"/>
      <c r="F92" s="273"/>
      <c r="G92" s="273"/>
      <c r="H92" s="46"/>
      <c r="I92" s="274" t="s">
        <v>54</v>
      </c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5" t="s">
        <v>55</v>
      </c>
      <c r="AH92" s="273"/>
      <c r="AI92" s="273"/>
      <c r="AJ92" s="273"/>
      <c r="AK92" s="273"/>
      <c r="AL92" s="273"/>
      <c r="AM92" s="273"/>
      <c r="AN92" s="274" t="s">
        <v>56</v>
      </c>
      <c r="AO92" s="273"/>
      <c r="AP92" s="276"/>
      <c r="AQ92" s="47" t="s">
        <v>57</v>
      </c>
      <c r="AR92" s="21"/>
      <c r="AS92" s="48" t="s">
        <v>58</v>
      </c>
      <c r="AT92" s="49" t="s">
        <v>59</v>
      </c>
      <c r="AU92" s="49" t="s">
        <v>60</v>
      </c>
      <c r="AV92" s="49" t="s">
        <v>61</v>
      </c>
      <c r="AW92" s="49" t="s">
        <v>62</v>
      </c>
      <c r="AX92" s="49" t="s">
        <v>63</v>
      </c>
      <c r="AY92" s="49" t="s">
        <v>64</v>
      </c>
      <c r="AZ92" s="49" t="s">
        <v>65</v>
      </c>
      <c r="BA92" s="49" t="s">
        <v>66</v>
      </c>
      <c r="BB92" s="49" t="s">
        <v>67</v>
      </c>
      <c r="BC92" s="49" t="s">
        <v>68</v>
      </c>
      <c r="BD92" s="50" t="s">
        <v>69</v>
      </c>
      <c r="BE92" s="20"/>
    </row>
    <row r="93" spans="1:91" s="2" customFormat="1" ht="10.9" customHeight="1" x14ac:dyDescent="0.2">
      <c r="A93" s="20"/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1"/>
      <c r="AS93" s="5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  <c r="BE93" s="20"/>
    </row>
    <row r="94" spans="1:91" s="6" customFormat="1" ht="32.450000000000003" customHeight="1" x14ac:dyDescent="0.2">
      <c r="B94" s="54"/>
      <c r="C94" s="55" t="s">
        <v>70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69">
        <f>ROUND(AG95,2)</f>
        <v>0</v>
      </c>
      <c r="AH94" s="269"/>
      <c r="AI94" s="269"/>
      <c r="AJ94" s="269"/>
      <c r="AK94" s="269"/>
      <c r="AL94" s="269"/>
      <c r="AM94" s="269"/>
      <c r="AN94" s="270">
        <f>SUM(AG94,AT94)</f>
        <v>0</v>
      </c>
      <c r="AO94" s="270"/>
      <c r="AP94" s="270"/>
      <c r="AQ94" s="57" t="s">
        <v>1</v>
      </c>
      <c r="AR94" s="54"/>
      <c r="AS94" s="58">
        <f>ROUND(AS95,2)</f>
        <v>0</v>
      </c>
      <c r="AT94" s="59">
        <f>ROUND(SUM(AV94:AW94),2)</f>
        <v>0</v>
      </c>
      <c r="AU94" s="60" t="e">
        <f>ROUND(AU95,5)</f>
        <v>#REF!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ROUND(AZ95,2)</f>
        <v>0</v>
      </c>
      <c r="BA94" s="59">
        <f>ROUND(BA95,2)</f>
        <v>0</v>
      </c>
      <c r="BB94" s="59">
        <f>ROUND(BB95,2)</f>
        <v>0</v>
      </c>
      <c r="BC94" s="59">
        <f>ROUND(BC95,2)</f>
        <v>0</v>
      </c>
      <c r="BD94" s="61">
        <f>ROUND(BD95,2)</f>
        <v>0</v>
      </c>
      <c r="BS94" s="62" t="s">
        <v>71</v>
      </c>
      <c r="BT94" s="62" t="s">
        <v>72</v>
      </c>
      <c r="BU94" s="63" t="s">
        <v>73</v>
      </c>
      <c r="BV94" s="62" t="s">
        <v>74</v>
      </c>
      <c r="BW94" s="62" t="s">
        <v>4</v>
      </c>
      <c r="BX94" s="62" t="s">
        <v>75</v>
      </c>
      <c r="CL94" s="62" t="s">
        <v>1</v>
      </c>
    </row>
    <row r="95" spans="1:91" s="7" customFormat="1" ht="16.5" customHeight="1" x14ac:dyDescent="0.2">
      <c r="A95" s="64" t="s">
        <v>76</v>
      </c>
      <c r="B95" s="65"/>
      <c r="C95" s="66"/>
      <c r="D95" s="268" t="s">
        <v>77</v>
      </c>
      <c r="E95" s="268"/>
      <c r="F95" s="268"/>
      <c r="G95" s="268"/>
      <c r="H95" s="268"/>
      <c r="I95" s="67"/>
      <c r="J95" s="268" t="s">
        <v>78</v>
      </c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6">
        <f>'Ulica Pod Zlatým brehom'!J30</f>
        <v>0</v>
      </c>
      <c r="AH95" s="267"/>
      <c r="AI95" s="267"/>
      <c r="AJ95" s="267"/>
      <c r="AK95" s="267"/>
      <c r="AL95" s="267"/>
      <c r="AM95" s="267"/>
      <c r="AN95" s="266">
        <f>SUM(AG95,AT95)</f>
        <v>0</v>
      </c>
      <c r="AO95" s="267"/>
      <c r="AP95" s="267"/>
      <c r="AQ95" s="68" t="s">
        <v>79</v>
      </c>
      <c r="AR95" s="65"/>
      <c r="AS95" s="69">
        <v>0</v>
      </c>
      <c r="AT95" s="70">
        <f>ROUND(SUM(AV95:AW95),2)</f>
        <v>0</v>
      </c>
      <c r="AU95" s="71" t="e">
        <f>'Ulica Pod Zlatým brehom'!#REF!</f>
        <v>#REF!</v>
      </c>
      <c r="AV95" s="70">
        <f>'Ulica Pod Zlatým brehom'!J33</f>
        <v>0</v>
      </c>
      <c r="AW95" s="70">
        <f>'Ulica Pod Zlatým brehom'!J34</f>
        <v>0</v>
      </c>
      <c r="AX95" s="70">
        <f>'Ulica Pod Zlatým brehom'!J35</f>
        <v>0</v>
      </c>
      <c r="AY95" s="70">
        <f>'Ulica Pod Zlatým brehom'!J36</f>
        <v>0</v>
      </c>
      <c r="AZ95" s="70">
        <f>'Ulica Pod Zlatým brehom'!F33</f>
        <v>0</v>
      </c>
      <c r="BA95" s="70">
        <f>'Ulica Pod Zlatým brehom'!F34</f>
        <v>0</v>
      </c>
      <c r="BB95" s="70">
        <f>'Ulica Pod Zlatým brehom'!F35</f>
        <v>0</v>
      </c>
      <c r="BC95" s="70">
        <f>'Ulica Pod Zlatým brehom'!F36</f>
        <v>0</v>
      </c>
      <c r="BD95" s="72">
        <f>'Ulica Pod Zlatým brehom'!F37</f>
        <v>0</v>
      </c>
      <c r="BT95" s="73" t="s">
        <v>80</v>
      </c>
      <c r="BV95" s="73" t="s">
        <v>74</v>
      </c>
      <c r="BW95" s="73" t="s">
        <v>81</v>
      </c>
      <c r="BX95" s="73" t="s">
        <v>4</v>
      </c>
      <c r="CL95" s="73" t="s">
        <v>1</v>
      </c>
      <c r="CM95" s="73" t="s">
        <v>72</v>
      </c>
    </row>
    <row r="96" spans="1:91" s="2" customFormat="1" ht="30" customHeight="1" x14ac:dyDescent="0.2">
      <c r="A96" s="20"/>
      <c r="B96" s="2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1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2" customFormat="1" ht="6.95" customHeight="1" x14ac:dyDescent="0.2">
      <c r="A97" s="20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21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004 - SO 004 Spevnené 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M168"/>
  <sheetViews>
    <sheetView showGridLines="0" tabSelected="1" topLeftCell="A155" zoomScale="90" zoomScaleNormal="90" zoomScaleSheetLayoutView="110" workbookViewId="0">
      <selection activeCell="F171" sqref="F171"/>
    </sheetView>
  </sheetViews>
  <sheetFormatPr defaultRowHeight="11.25" x14ac:dyDescent="0.2"/>
  <cols>
    <col min="1" max="1" width="8.33203125" style="80" customWidth="1"/>
    <col min="2" max="2" width="1.6640625" style="80" customWidth="1"/>
    <col min="3" max="3" width="4.1640625" style="177" customWidth="1"/>
    <col min="4" max="4" width="4.33203125" style="177" customWidth="1"/>
    <col min="5" max="5" width="17.1640625" style="177" customWidth="1"/>
    <col min="6" max="6" width="50.83203125" style="177" customWidth="1"/>
    <col min="7" max="7" width="7" style="177" customWidth="1"/>
    <col min="8" max="8" width="11.5" style="177" customWidth="1"/>
    <col min="9" max="11" width="20.1640625" style="80" customWidth="1"/>
    <col min="12" max="17" width="9.33203125" style="80" customWidth="1"/>
    <col min="18" max="18" width="10.6640625" style="164" customWidth="1"/>
    <col min="19" max="22" width="9.33203125" style="164" customWidth="1"/>
    <col min="23" max="23" width="12.33203125" style="164" customWidth="1"/>
    <col min="24" max="67" width="9.33203125" style="80" customWidth="1"/>
    <col min="68" max="16384" width="9.33203125" style="80"/>
  </cols>
  <sheetData>
    <row r="2" spans="1:23" ht="36.950000000000003" customHeight="1" x14ac:dyDescent="0.2">
      <c r="M2" s="81"/>
    </row>
    <row r="3" spans="1:23" ht="6.95" customHeight="1" x14ac:dyDescent="0.2">
      <c r="B3" s="82"/>
      <c r="C3" s="178"/>
      <c r="D3" s="178"/>
      <c r="E3" s="178"/>
      <c r="F3" s="178"/>
      <c r="G3" s="178"/>
      <c r="H3" s="178"/>
      <c r="I3" s="83"/>
      <c r="J3" s="83"/>
      <c r="K3" s="233"/>
      <c r="M3" s="81"/>
    </row>
    <row r="4" spans="1:23" ht="24.95" customHeight="1" x14ac:dyDescent="0.2">
      <c r="B4" s="84"/>
      <c r="D4" s="179" t="s">
        <v>186</v>
      </c>
      <c r="K4" s="234"/>
      <c r="M4" s="81"/>
    </row>
    <row r="5" spans="1:23" ht="6.95" customHeight="1" x14ac:dyDescent="0.2">
      <c r="B5" s="84"/>
      <c r="K5" s="234"/>
    </row>
    <row r="6" spans="1:23" ht="12" customHeight="1" x14ac:dyDescent="0.2">
      <c r="B6" s="84"/>
      <c r="D6" s="180" t="s">
        <v>12</v>
      </c>
      <c r="K6" s="234"/>
    </row>
    <row r="7" spans="1:23" ht="16.5" customHeight="1" x14ac:dyDescent="0.2">
      <c r="B7" s="84"/>
      <c r="E7" s="294" t="s">
        <v>176</v>
      </c>
      <c r="F7" s="295"/>
      <c r="G7" s="295"/>
      <c r="H7" s="295"/>
      <c r="K7" s="234"/>
    </row>
    <row r="8" spans="1:23" s="89" customFormat="1" ht="12" customHeight="1" x14ac:dyDescent="0.2">
      <c r="A8" s="86"/>
      <c r="B8" s="87"/>
      <c r="C8" s="181"/>
      <c r="D8" s="180" t="s">
        <v>82</v>
      </c>
      <c r="E8" s="181"/>
      <c r="F8" s="181"/>
      <c r="G8" s="181"/>
      <c r="H8" s="181"/>
      <c r="I8" s="86"/>
      <c r="J8" s="86"/>
      <c r="K8" s="235"/>
      <c r="R8" s="129"/>
      <c r="S8" s="129"/>
      <c r="T8" s="129"/>
      <c r="U8" s="129"/>
      <c r="V8" s="129"/>
      <c r="W8" s="129"/>
    </row>
    <row r="9" spans="1:23" s="89" customFormat="1" ht="16.5" customHeight="1" x14ac:dyDescent="0.2">
      <c r="A9" s="86"/>
      <c r="B9" s="87"/>
      <c r="C9" s="181"/>
      <c r="D9" s="181"/>
      <c r="E9" s="290" t="s">
        <v>181</v>
      </c>
      <c r="F9" s="291"/>
      <c r="G9" s="291"/>
      <c r="H9" s="291"/>
      <c r="I9" s="86"/>
      <c r="J9" s="86"/>
      <c r="K9" s="235"/>
      <c r="R9" s="129"/>
      <c r="S9" s="129"/>
      <c r="T9" s="129"/>
      <c r="U9" s="129"/>
      <c r="V9" s="129"/>
      <c r="W9" s="129"/>
    </row>
    <row r="10" spans="1:23" s="89" customFormat="1" x14ac:dyDescent="0.2">
      <c r="A10" s="86"/>
      <c r="B10" s="87"/>
      <c r="C10" s="181"/>
      <c r="D10" s="181"/>
      <c r="E10" s="181"/>
      <c r="F10" s="181"/>
      <c r="G10" s="181"/>
      <c r="H10" s="181"/>
      <c r="I10" s="86"/>
      <c r="J10" s="86"/>
      <c r="K10" s="235"/>
      <c r="R10" s="129"/>
      <c r="S10" s="129"/>
      <c r="T10" s="129"/>
      <c r="U10" s="129"/>
      <c r="V10" s="129"/>
      <c r="W10" s="129"/>
    </row>
    <row r="11" spans="1:23" s="89" customFormat="1" ht="12" customHeight="1" x14ac:dyDescent="0.2">
      <c r="A11" s="86"/>
      <c r="B11" s="87"/>
      <c r="C11" s="181"/>
      <c r="D11" s="180" t="s">
        <v>14</v>
      </c>
      <c r="E11" s="181"/>
      <c r="F11" s="182" t="s">
        <v>1</v>
      </c>
      <c r="G11" s="181"/>
      <c r="H11" s="181"/>
      <c r="I11" s="85" t="s">
        <v>15</v>
      </c>
      <c r="J11" s="90" t="s">
        <v>1</v>
      </c>
      <c r="K11" s="235"/>
      <c r="R11" s="129"/>
      <c r="S11" s="129"/>
      <c r="T11" s="129"/>
      <c r="U11" s="129"/>
      <c r="V11" s="129"/>
      <c r="W11" s="129"/>
    </row>
    <row r="12" spans="1:23" s="89" customFormat="1" ht="12" customHeight="1" x14ac:dyDescent="0.2">
      <c r="A12" s="86"/>
      <c r="B12" s="87"/>
      <c r="C12" s="181"/>
      <c r="D12" s="180" t="s">
        <v>16</v>
      </c>
      <c r="E12" s="181"/>
      <c r="F12" s="182" t="s">
        <v>177</v>
      </c>
      <c r="G12" s="181"/>
      <c r="H12" s="181"/>
      <c r="I12" s="85" t="s">
        <v>18</v>
      </c>
      <c r="J12" s="173"/>
      <c r="K12" s="235"/>
      <c r="R12" s="129"/>
      <c r="S12" s="129"/>
      <c r="T12" s="129"/>
      <c r="U12" s="129"/>
      <c r="V12" s="129"/>
      <c r="W12" s="129"/>
    </row>
    <row r="13" spans="1:23" s="89" customFormat="1" ht="10.9" customHeight="1" x14ac:dyDescent="0.2">
      <c r="A13" s="86"/>
      <c r="B13" s="87"/>
      <c r="C13" s="181"/>
      <c r="D13" s="181"/>
      <c r="E13" s="181"/>
      <c r="F13" s="181"/>
      <c r="G13" s="181"/>
      <c r="H13" s="181"/>
      <c r="I13" s="86"/>
      <c r="J13" s="86"/>
      <c r="K13" s="235"/>
      <c r="R13" s="129"/>
      <c r="S13" s="129"/>
      <c r="T13" s="129"/>
      <c r="U13" s="129"/>
      <c r="V13" s="129"/>
      <c r="W13" s="129"/>
    </row>
    <row r="14" spans="1:23" s="89" customFormat="1" ht="12" customHeight="1" x14ac:dyDescent="0.2">
      <c r="A14" s="86"/>
      <c r="B14" s="87"/>
      <c r="C14" s="181"/>
      <c r="D14" s="180" t="s">
        <v>20</v>
      </c>
      <c r="E14" s="181"/>
      <c r="F14" s="181"/>
      <c r="G14" s="181"/>
      <c r="H14" s="181"/>
      <c r="I14" s="85" t="s">
        <v>21</v>
      </c>
      <c r="J14" s="90" t="s">
        <v>1</v>
      </c>
      <c r="K14" s="235"/>
      <c r="R14" s="129"/>
      <c r="S14" s="129"/>
      <c r="T14" s="129"/>
      <c r="U14" s="129"/>
      <c r="V14" s="129"/>
      <c r="W14" s="129"/>
    </row>
    <row r="15" spans="1:23" s="89" customFormat="1" ht="18" customHeight="1" x14ac:dyDescent="0.2">
      <c r="A15" s="86"/>
      <c r="B15" s="87"/>
      <c r="C15" s="181"/>
      <c r="D15" s="181"/>
      <c r="E15" s="183"/>
      <c r="F15" s="182" t="s">
        <v>178</v>
      </c>
      <c r="G15" s="181"/>
      <c r="H15" s="181"/>
      <c r="I15" s="85" t="s">
        <v>23</v>
      </c>
      <c r="J15" s="90" t="s">
        <v>1</v>
      </c>
      <c r="K15" s="235"/>
      <c r="R15" s="129"/>
      <c r="S15" s="129"/>
      <c r="T15" s="129"/>
      <c r="U15" s="129"/>
      <c r="V15" s="129"/>
      <c r="W15" s="129"/>
    </row>
    <row r="16" spans="1:23" s="89" customFormat="1" ht="6.95" customHeight="1" x14ac:dyDescent="0.2">
      <c r="A16" s="86"/>
      <c r="B16" s="87"/>
      <c r="C16" s="181"/>
      <c r="D16" s="181"/>
      <c r="E16" s="181"/>
      <c r="F16" s="181"/>
      <c r="G16" s="181"/>
      <c r="H16" s="181"/>
      <c r="I16" s="86"/>
      <c r="J16" s="86"/>
      <c r="K16" s="235"/>
      <c r="R16" s="129"/>
      <c r="S16" s="129"/>
      <c r="T16" s="129"/>
      <c r="U16" s="129"/>
      <c r="V16" s="129"/>
      <c r="W16" s="129"/>
    </row>
    <row r="17" spans="1:23" s="89" customFormat="1" ht="12" customHeight="1" x14ac:dyDescent="0.2">
      <c r="A17" s="86"/>
      <c r="B17" s="87"/>
      <c r="C17" s="181"/>
      <c r="D17" s="180" t="s">
        <v>24</v>
      </c>
      <c r="E17" s="181"/>
      <c r="F17" s="181"/>
      <c r="G17" s="181"/>
      <c r="H17" s="181"/>
      <c r="I17" s="85" t="s">
        <v>21</v>
      </c>
      <c r="J17" s="90" t="str">
        <f>'Rekapitulácia stavby'!AN13</f>
        <v/>
      </c>
      <c r="K17" s="235"/>
      <c r="R17" s="129"/>
      <c r="S17" s="129"/>
      <c r="T17" s="129"/>
      <c r="U17" s="129"/>
      <c r="V17" s="129"/>
      <c r="W17" s="129"/>
    </row>
    <row r="18" spans="1:23" s="89" customFormat="1" ht="18" customHeight="1" x14ac:dyDescent="0.2">
      <c r="A18" s="86"/>
      <c r="B18" s="87"/>
      <c r="C18" s="181"/>
      <c r="D18" s="181"/>
      <c r="E18" s="296" t="str">
        <f>'Rekapitulácia stavby'!E14</f>
        <v xml:space="preserve"> </v>
      </c>
      <c r="F18" s="296"/>
      <c r="G18" s="296"/>
      <c r="H18" s="296"/>
      <c r="I18" s="85" t="s">
        <v>23</v>
      </c>
      <c r="J18" s="90" t="str">
        <f>'Rekapitulácia stavby'!AN14</f>
        <v/>
      </c>
      <c r="K18" s="235"/>
      <c r="R18" s="129"/>
      <c r="S18" s="129"/>
      <c r="T18" s="129"/>
      <c r="U18" s="129"/>
      <c r="V18" s="129"/>
      <c r="W18" s="129"/>
    </row>
    <row r="19" spans="1:23" s="89" customFormat="1" ht="6.95" customHeight="1" x14ac:dyDescent="0.2">
      <c r="A19" s="86"/>
      <c r="B19" s="87"/>
      <c r="C19" s="181"/>
      <c r="D19" s="181"/>
      <c r="E19" s="181"/>
      <c r="F19" s="181"/>
      <c r="G19" s="181"/>
      <c r="H19" s="181"/>
      <c r="I19" s="86"/>
      <c r="J19" s="86"/>
      <c r="K19" s="235"/>
      <c r="R19" s="129"/>
      <c r="S19" s="129"/>
      <c r="T19" s="129"/>
      <c r="U19" s="129"/>
      <c r="V19" s="129"/>
      <c r="W19" s="129"/>
    </row>
    <row r="20" spans="1:23" s="89" customFormat="1" ht="12" customHeight="1" x14ac:dyDescent="0.2">
      <c r="A20" s="86"/>
      <c r="B20" s="87"/>
      <c r="C20" s="181"/>
      <c r="D20" s="180" t="s">
        <v>26</v>
      </c>
      <c r="E20" s="181"/>
      <c r="F20" s="181"/>
      <c r="G20" s="181"/>
      <c r="H20" s="181"/>
      <c r="I20" s="85" t="s">
        <v>21</v>
      </c>
      <c r="J20" s="90"/>
      <c r="K20" s="235"/>
      <c r="R20" s="129"/>
      <c r="S20" s="129"/>
      <c r="T20" s="129"/>
      <c r="U20" s="129"/>
      <c r="V20" s="129"/>
      <c r="W20" s="129"/>
    </row>
    <row r="21" spans="1:23" s="89" customFormat="1" ht="18" customHeight="1" x14ac:dyDescent="0.2">
      <c r="A21" s="86"/>
      <c r="B21" s="87"/>
      <c r="C21" s="181"/>
      <c r="D21" s="181"/>
      <c r="E21" s="182"/>
      <c r="F21" s="181"/>
      <c r="G21" s="181"/>
      <c r="H21" s="181"/>
      <c r="I21" s="85" t="s">
        <v>23</v>
      </c>
      <c r="J21" s="90" t="s">
        <v>1</v>
      </c>
      <c r="K21" s="235"/>
      <c r="R21" s="129"/>
      <c r="S21" s="129"/>
      <c r="T21" s="129"/>
      <c r="U21" s="129"/>
      <c r="V21" s="129"/>
      <c r="W21" s="129"/>
    </row>
    <row r="22" spans="1:23" s="89" customFormat="1" ht="6.95" customHeight="1" x14ac:dyDescent="0.2">
      <c r="A22" s="86"/>
      <c r="B22" s="87"/>
      <c r="C22" s="181"/>
      <c r="D22" s="181"/>
      <c r="E22" s="181"/>
      <c r="F22" s="181"/>
      <c r="G22" s="181"/>
      <c r="H22" s="181"/>
      <c r="I22" s="86"/>
      <c r="J22" s="86"/>
      <c r="K22" s="235"/>
      <c r="R22" s="129"/>
      <c r="S22" s="129"/>
      <c r="T22" s="129"/>
      <c r="U22" s="129"/>
      <c r="V22" s="129"/>
      <c r="W22" s="129"/>
    </row>
    <row r="23" spans="1:23" s="89" customFormat="1" ht="12" customHeight="1" x14ac:dyDescent="0.2">
      <c r="A23" s="86"/>
      <c r="B23" s="87"/>
      <c r="C23" s="181"/>
      <c r="D23" s="180" t="s">
        <v>30</v>
      </c>
      <c r="E23" s="181"/>
      <c r="F23" s="181"/>
      <c r="G23" s="181"/>
      <c r="H23" s="181"/>
      <c r="I23" s="85" t="s">
        <v>21</v>
      </c>
      <c r="J23" s="90" t="str">
        <f>IF('Rekapitulácia stavby'!AN19="","",'Rekapitulácia stavby'!AN19)</f>
        <v/>
      </c>
      <c r="K23" s="235"/>
      <c r="R23" s="129"/>
      <c r="S23" s="129"/>
      <c r="T23" s="129"/>
      <c r="U23" s="129"/>
      <c r="V23" s="129"/>
      <c r="W23" s="129"/>
    </row>
    <row r="24" spans="1:23" s="89" customFormat="1" ht="18" customHeight="1" x14ac:dyDescent="0.2">
      <c r="A24" s="86"/>
      <c r="B24" s="87"/>
      <c r="C24" s="181"/>
      <c r="D24" s="181"/>
      <c r="E24" s="182" t="str">
        <f>IF('Rekapitulácia stavby'!E20="","",'Rekapitulácia stavby'!E20)</f>
        <v xml:space="preserve"> </v>
      </c>
      <c r="F24" s="181"/>
      <c r="G24" s="181"/>
      <c r="H24" s="181"/>
      <c r="I24" s="85" t="s">
        <v>23</v>
      </c>
      <c r="J24" s="90" t="str">
        <f>IF('Rekapitulácia stavby'!AN20="","",'Rekapitulácia stavby'!AN20)</f>
        <v/>
      </c>
      <c r="K24" s="235"/>
      <c r="R24" s="129"/>
      <c r="S24" s="129"/>
      <c r="T24" s="129"/>
      <c r="U24" s="129"/>
      <c r="V24" s="129"/>
      <c r="W24" s="129"/>
    </row>
    <row r="25" spans="1:23" s="89" customFormat="1" ht="6.95" customHeight="1" x14ac:dyDescent="0.2">
      <c r="A25" s="86"/>
      <c r="B25" s="87"/>
      <c r="C25" s="181"/>
      <c r="D25" s="181"/>
      <c r="E25" s="181"/>
      <c r="F25" s="181"/>
      <c r="G25" s="181"/>
      <c r="H25" s="181"/>
      <c r="I25" s="86"/>
      <c r="J25" s="86"/>
      <c r="K25" s="235"/>
      <c r="R25" s="129"/>
      <c r="S25" s="129"/>
      <c r="T25" s="129"/>
      <c r="U25" s="129"/>
      <c r="V25" s="129"/>
      <c r="W25" s="129"/>
    </row>
    <row r="26" spans="1:23" s="89" customFormat="1" ht="12" customHeight="1" x14ac:dyDescent="0.2">
      <c r="A26" s="86"/>
      <c r="B26" s="87"/>
      <c r="C26" s="181"/>
      <c r="D26" s="180" t="s">
        <v>31</v>
      </c>
      <c r="E26" s="181"/>
      <c r="F26" s="181"/>
      <c r="G26" s="181"/>
      <c r="H26" s="181"/>
      <c r="I26" s="86"/>
      <c r="J26" s="86"/>
      <c r="K26" s="235"/>
      <c r="R26" s="129"/>
      <c r="S26" s="129"/>
      <c r="T26" s="129"/>
      <c r="U26" s="129"/>
      <c r="V26" s="129"/>
      <c r="W26" s="129"/>
    </row>
    <row r="27" spans="1:23" s="94" customFormat="1" ht="16.5" customHeight="1" x14ac:dyDescent="0.2">
      <c r="A27" s="92"/>
      <c r="B27" s="93"/>
      <c r="C27" s="184"/>
      <c r="D27" s="184"/>
      <c r="E27" s="297" t="s">
        <v>1</v>
      </c>
      <c r="F27" s="297"/>
      <c r="G27" s="297"/>
      <c r="H27" s="297"/>
      <c r="I27" s="92"/>
      <c r="J27" s="92"/>
      <c r="K27" s="236"/>
      <c r="R27" s="165"/>
      <c r="S27" s="165"/>
      <c r="T27" s="165"/>
      <c r="U27" s="165"/>
      <c r="V27" s="165"/>
      <c r="W27" s="165"/>
    </row>
    <row r="28" spans="1:23" s="89" customFormat="1" ht="6.95" customHeight="1" x14ac:dyDescent="0.2">
      <c r="A28" s="86"/>
      <c r="B28" s="87"/>
      <c r="C28" s="181"/>
      <c r="D28" s="181"/>
      <c r="E28" s="181"/>
      <c r="F28" s="181"/>
      <c r="G28" s="181"/>
      <c r="H28" s="181"/>
      <c r="I28" s="86"/>
      <c r="J28" s="86"/>
      <c r="K28" s="235"/>
      <c r="R28" s="129"/>
      <c r="S28" s="129"/>
      <c r="T28" s="129"/>
      <c r="U28" s="129"/>
      <c r="V28" s="129"/>
      <c r="W28" s="129"/>
    </row>
    <row r="29" spans="1:23" s="89" customFormat="1" ht="6.95" customHeight="1" x14ac:dyDescent="0.2">
      <c r="A29" s="86"/>
      <c r="B29" s="87"/>
      <c r="C29" s="181"/>
      <c r="D29" s="185"/>
      <c r="E29" s="185"/>
      <c r="F29" s="185"/>
      <c r="G29" s="185"/>
      <c r="H29" s="185"/>
      <c r="I29" s="95"/>
      <c r="J29" s="95"/>
      <c r="K29" s="237"/>
      <c r="R29" s="129"/>
      <c r="S29" s="129"/>
      <c r="T29" s="129"/>
      <c r="U29" s="129"/>
      <c r="V29" s="129"/>
      <c r="W29" s="129"/>
    </row>
    <row r="30" spans="1:23" s="89" customFormat="1" ht="25.35" customHeight="1" x14ac:dyDescent="0.2">
      <c r="A30" s="86"/>
      <c r="B30" s="87"/>
      <c r="C30" s="181"/>
      <c r="D30" s="186" t="s">
        <v>32</v>
      </c>
      <c r="E30" s="181"/>
      <c r="F30" s="181"/>
      <c r="G30" s="181"/>
      <c r="H30" s="181"/>
      <c r="I30" s="86"/>
      <c r="J30" s="96">
        <f>ROUND(J123, 2)</f>
        <v>0</v>
      </c>
      <c r="K30" s="235"/>
      <c r="R30" s="129"/>
      <c r="S30" s="129"/>
      <c r="T30" s="129"/>
      <c r="U30" s="129"/>
      <c r="V30" s="129"/>
      <c r="W30" s="129"/>
    </row>
    <row r="31" spans="1:23" s="89" customFormat="1" ht="6.95" customHeight="1" x14ac:dyDescent="0.2">
      <c r="A31" s="86"/>
      <c r="B31" s="87"/>
      <c r="C31" s="181"/>
      <c r="D31" s="185"/>
      <c r="E31" s="185"/>
      <c r="F31" s="185"/>
      <c r="G31" s="185"/>
      <c r="H31" s="185"/>
      <c r="I31" s="95"/>
      <c r="J31" s="95"/>
      <c r="K31" s="237"/>
      <c r="R31" s="129"/>
      <c r="S31" s="129"/>
      <c r="T31" s="129"/>
      <c r="U31" s="129"/>
      <c r="V31" s="129"/>
      <c r="W31" s="129"/>
    </row>
    <row r="32" spans="1:23" s="89" customFormat="1" ht="14.45" customHeight="1" x14ac:dyDescent="0.2">
      <c r="A32" s="86"/>
      <c r="B32" s="87"/>
      <c r="C32" s="181"/>
      <c r="D32" s="181"/>
      <c r="E32" s="181"/>
      <c r="F32" s="187" t="s">
        <v>34</v>
      </c>
      <c r="G32" s="181"/>
      <c r="H32" s="181"/>
      <c r="I32" s="97" t="s">
        <v>33</v>
      </c>
      <c r="J32" s="97" t="s">
        <v>35</v>
      </c>
      <c r="K32" s="235"/>
      <c r="R32" s="129"/>
      <c r="S32" s="129"/>
      <c r="T32" s="129"/>
      <c r="U32" s="129"/>
      <c r="V32" s="129"/>
      <c r="W32" s="129"/>
    </row>
    <row r="33" spans="1:23" s="89" customFormat="1" ht="14.45" customHeight="1" x14ac:dyDescent="0.2">
      <c r="A33" s="86"/>
      <c r="B33" s="87"/>
      <c r="C33" s="181"/>
      <c r="D33" s="188" t="s">
        <v>36</v>
      </c>
      <c r="E33" s="180" t="s">
        <v>37</v>
      </c>
      <c r="F33" s="189">
        <f>J123</f>
        <v>0</v>
      </c>
      <c r="G33" s="181"/>
      <c r="H33" s="181"/>
      <c r="I33" s="99">
        <v>0.2</v>
      </c>
      <c r="J33" s="98">
        <f>ROUND(F33*I33,2)</f>
        <v>0</v>
      </c>
      <c r="K33" s="235"/>
      <c r="R33" s="129"/>
      <c r="S33" s="129"/>
      <c r="T33" s="129"/>
      <c r="U33" s="129"/>
      <c r="V33" s="129"/>
      <c r="W33" s="129"/>
    </row>
    <row r="34" spans="1:23" s="89" customFormat="1" ht="14.45" customHeight="1" x14ac:dyDescent="0.2">
      <c r="A34" s="86"/>
      <c r="B34" s="87"/>
      <c r="C34" s="181"/>
      <c r="D34" s="181"/>
      <c r="E34" s="180" t="s">
        <v>38</v>
      </c>
      <c r="F34" s="189">
        <v>0</v>
      </c>
      <c r="G34" s="181"/>
      <c r="H34" s="181"/>
      <c r="I34" s="99">
        <v>0.2</v>
      </c>
      <c r="J34" s="98">
        <f>ROUND(F34*I34,2)</f>
        <v>0</v>
      </c>
      <c r="K34" s="235"/>
      <c r="R34" s="129"/>
      <c r="S34" s="129"/>
      <c r="T34" s="129"/>
      <c r="U34" s="129"/>
      <c r="V34" s="129"/>
      <c r="W34" s="129"/>
    </row>
    <row r="35" spans="1:23" s="89" customFormat="1" ht="14.45" hidden="1" customHeight="1" x14ac:dyDescent="0.2">
      <c r="A35" s="86"/>
      <c r="B35" s="87"/>
      <c r="C35" s="181"/>
      <c r="D35" s="181"/>
      <c r="E35" s="180" t="s">
        <v>39</v>
      </c>
      <c r="F35" s="189">
        <f>ROUND((SUM(S123:S161)),  2)</f>
        <v>0</v>
      </c>
      <c r="G35" s="181"/>
      <c r="H35" s="181"/>
      <c r="I35" s="99">
        <v>0.2</v>
      </c>
      <c r="J35" s="98">
        <f>0</f>
        <v>0</v>
      </c>
      <c r="K35" s="235"/>
      <c r="R35" s="129"/>
      <c r="S35" s="129"/>
      <c r="T35" s="129"/>
      <c r="U35" s="129"/>
      <c r="V35" s="129"/>
      <c r="W35" s="129"/>
    </row>
    <row r="36" spans="1:23" s="89" customFormat="1" ht="14.45" hidden="1" customHeight="1" x14ac:dyDescent="0.2">
      <c r="A36" s="86"/>
      <c r="B36" s="87"/>
      <c r="C36" s="181"/>
      <c r="D36" s="181"/>
      <c r="E36" s="180" t="s">
        <v>40</v>
      </c>
      <c r="F36" s="189">
        <f>ROUND((SUM(T123:T161)),  2)</f>
        <v>0</v>
      </c>
      <c r="G36" s="181"/>
      <c r="H36" s="181"/>
      <c r="I36" s="99">
        <v>0.2</v>
      </c>
      <c r="J36" s="98">
        <f>0</f>
        <v>0</v>
      </c>
      <c r="K36" s="235"/>
      <c r="R36" s="129"/>
      <c r="S36" s="129"/>
      <c r="T36" s="129"/>
      <c r="U36" s="129"/>
      <c r="V36" s="129"/>
      <c r="W36" s="129"/>
    </row>
    <row r="37" spans="1:23" s="89" customFormat="1" ht="14.45" hidden="1" customHeight="1" x14ac:dyDescent="0.2">
      <c r="A37" s="86"/>
      <c r="B37" s="87"/>
      <c r="C37" s="181"/>
      <c r="D37" s="181"/>
      <c r="E37" s="180" t="s">
        <v>41</v>
      </c>
      <c r="F37" s="189">
        <f>ROUND((SUM(U123:U161)),  2)</f>
        <v>0</v>
      </c>
      <c r="G37" s="181"/>
      <c r="H37" s="181"/>
      <c r="I37" s="99">
        <v>0</v>
      </c>
      <c r="J37" s="98">
        <f>0</f>
        <v>0</v>
      </c>
      <c r="K37" s="235"/>
      <c r="R37" s="129"/>
      <c r="S37" s="129"/>
      <c r="T37" s="129"/>
      <c r="U37" s="129"/>
      <c r="V37" s="129"/>
      <c r="W37" s="129"/>
    </row>
    <row r="38" spans="1:23" s="89" customFormat="1" ht="6.95" customHeight="1" x14ac:dyDescent="0.2">
      <c r="A38" s="86"/>
      <c r="B38" s="87"/>
      <c r="C38" s="181"/>
      <c r="D38" s="181"/>
      <c r="E38" s="181"/>
      <c r="F38" s="181"/>
      <c r="G38" s="181"/>
      <c r="H38" s="181"/>
      <c r="I38" s="86"/>
      <c r="J38" s="86"/>
      <c r="K38" s="235"/>
      <c r="R38" s="129"/>
      <c r="S38" s="129"/>
      <c r="T38" s="129"/>
      <c r="U38" s="129"/>
      <c r="V38" s="129"/>
      <c r="W38" s="129"/>
    </row>
    <row r="39" spans="1:23" s="89" customFormat="1" ht="25.35" customHeight="1" x14ac:dyDescent="0.2">
      <c r="A39" s="86"/>
      <c r="B39" s="87"/>
      <c r="C39" s="190"/>
      <c r="D39" s="191" t="s">
        <v>42</v>
      </c>
      <c r="E39" s="192"/>
      <c r="F39" s="192"/>
      <c r="G39" s="193" t="s">
        <v>43</v>
      </c>
      <c r="H39" s="194" t="s">
        <v>44</v>
      </c>
      <c r="I39" s="101"/>
      <c r="J39" s="102">
        <f>SUM(J30:J37)</f>
        <v>0</v>
      </c>
      <c r="K39" s="238"/>
      <c r="R39" s="129"/>
      <c r="S39" s="129"/>
      <c r="T39" s="129"/>
      <c r="U39" s="129"/>
      <c r="V39" s="129"/>
      <c r="W39" s="129"/>
    </row>
    <row r="40" spans="1:23" s="89" customFormat="1" ht="14.45" customHeight="1" x14ac:dyDescent="0.2">
      <c r="A40" s="86"/>
      <c r="B40" s="87"/>
      <c r="C40" s="181"/>
      <c r="D40" s="181"/>
      <c r="E40" s="181"/>
      <c r="F40" s="181"/>
      <c r="G40" s="181"/>
      <c r="H40" s="181"/>
      <c r="I40" s="86"/>
      <c r="J40" s="86"/>
      <c r="K40" s="235"/>
      <c r="R40" s="129"/>
      <c r="S40" s="129"/>
      <c r="T40" s="129"/>
      <c r="U40" s="129"/>
      <c r="V40" s="129"/>
      <c r="W40" s="129"/>
    </row>
    <row r="41" spans="1:23" ht="14.45" customHeight="1" x14ac:dyDescent="0.2">
      <c r="B41" s="84"/>
      <c r="K41" s="234"/>
    </row>
    <row r="42" spans="1:23" ht="14.45" customHeight="1" x14ac:dyDescent="0.2">
      <c r="B42" s="84"/>
      <c r="K42" s="234"/>
    </row>
    <row r="43" spans="1:23" ht="14.45" customHeight="1" x14ac:dyDescent="0.2">
      <c r="B43" s="84"/>
      <c r="K43" s="234"/>
    </row>
    <row r="44" spans="1:23" ht="14.45" customHeight="1" x14ac:dyDescent="0.2">
      <c r="B44" s="84"/>
      <c r="K44" s="234"/>
    </row>
    <row r="45" spans="1:23" ht="14.45" customHeight="1" x14ac:dyDescent="0.2">
      <c r="B45" s="84"/>
      <c r="K45" s="234"/>
    </row>
    <row r="46" spans="1:23" ht="14.45" customHeight="1" x14ac:dyDescent="0.2">
      <c r="B46" s="84"/>
      <c r="K46" s="234"/>
    </row>
    <row r="47" spans="1:23" ht="14.45" customHeight="1" x14ac:dyDescent="0.2">
      <c r="B47" s="84"/>
      <c r="K47" s="234"/>
    </row>
    <row r="48" spans="1:23" ht="14.45" customHeight="1" x14ac:dyDescent="0.2">
      <c r="B48" s="84"/>
      <c r="K48" s="234"/>
    </row>
    <row r="49" spans="1:23" ht="14.45" customHeight="1" x14ac:dyDescent="0.2">
      <c r="B49" s="84"/>
      <c r="K49" s="234"/>
    </row>
    <row r="50" spans="1:23" s="89" customFormat="1" ht="14.45" customHeight="1" x14ac:dyDescent="0.2">
      <c r="B50" s="88"/>
      <c r="C50" s="183"/>
      <c r="D50" s="195" t="s">
        <v>45</v>
      </c>
      <c r="E50" s="196"/>
      <c r="F50" s="196"/>
      <c r="G50" s="195" t="s">
        <v>46</v>
      </c>
      <c r="H50" s="196"/>
      <c r="I50" s="103"/>
      <c r="J50" s="103"/>
      <c r="K50" s="239"/>
      <c r="R50" s="129"/>
      <c r="S50" s="129"/>
      <c r="T50" s="129"/>
      <c r="U50" s="129"/>
      <c r="V50" s="129"/>
      <c r="W50" s="129"/>
    </row>
    <row r="51" spans="1:23" x14ac:dyDescent="0.2">
      <c r="B51" s="84"/>
      <c r="K51" s="234"/>
    </row>
    <row r="52" spans="1:23" x14ac:dyDescent="0.2">
      <c r="B52" s="84"/>
      <c r="K52" s="234"/>
    </row>
    <row r="53" spans="1:23" x14ac:dyDescent="0.2">
      <c r="B53" s="84"/>
      <c r="K53" s="234"/>
    </row>
    <row r="54" spans="1:23" x14ac:dyDescent="0.2">
      <c r="B54" s="84"/>
      <c r="K54" s="234"/>
    </row>
    <row r="55" spans="1:23" x14ac:dyDescent="0.2">
      <c r="B55" s="84"/>
      <c r="K55" s="234"/>
    </row>
    <row r="56" spans="1:23" x14ac:dyDescent="0.2">
      <c r="B56" s="84"/>
      <c r="K56" s="234"/>
    </row>
    <row r="57" spans="1:23" x14ac:dyDescent="0.2">
      <c r="B57" s="84"/>
      <c r="K57" s="234"/>
    </row>
    <row r="58" spans="1:23" x14ac:dyDescent="0.2">
      <c r="B58" s="84"/>
      <c r="K58" s="234"/>
    </row>
    <row r="59" spans="1:23" x14ac:dyDescent="0.2">
      <c r="B59" s="84"/>
      <c r="K59" s="234"/>
    </row>
    <row r="60" spans="1:23" x14ac:dyDescent="0.2">
      <c r="B60" s="84"/>
      <c r="K60" s="234"/>
    </row>
    <row r="61" spans="1:23" s="89" customFormat="1" ht="12.75" x14ac:dyDescent="0.2">
      <c r="A61" s="86"/>
      <c r="B61" s="87"/>
      <c r="C61" s="181"/>
      <c r="D61" s="197" t="s">
        <v>47</v>
      </c>
      <c r="E61" s="198"/>
      <c r="F61" s="199" t="s">
        <v>48</v>
      </c>
      <c r="G61" s="197" t="s">
        <v>47</v>
      </c>
      <c r="H61" s="198"/>
      <c r="I61" s="104"/>
      <c r="J61" s="105" t="s">
        <v>48</v>
      </c>
      <c r="K61" s="240"/>
      <c r="R61" s="129"/>
      <c r="S61" s="129"/>
      <c r="T61" s="129"/>
      <c r="U61" s="129"/>
      <c r="V61" s="129"/>
      <c r="W61" s="129"/>
    </row>
    <row r="62" spans="1:23" x14ac:dyDescent="0.2">
      <c r="B62" s="84"/>
      <c r="K62" s="234"/>
    </row>
    <row r="63" spans="1:23" x14ac:dyDescent="0.2">
      <c r="B63" s="84"/>
      <c r="K63" s="234"/>
    </row>
    <row r="64" spans="1:23" x14ac:dyDescent="0.2">
      <c r="B64" s="84"/>
      <c r="K64" s="234"/>
    </row>
    <row r="65" spans="1:23" s="89" customFormat="1" ht="12.75" x14ac:dyDescent="0.2">
      <c r="A65" s="86"/>
      <c r="B65" s="87"/>
      <c r="C65" s="181"/>
      <c r="D65" s="195" t="s">
        <v>49</v>
      </c>
      <c r="E65" s="200"/>
      <c r="F65" s="200"/>
      <c r="G65" s="195" t="s">
        <v>50</v>
      </c>
      <c r="H65" s="200"/>
      <c r="I65" s="106"/>
      <c r="J65" s="106"/>
      <c r="K65" s="241"/>
      <c r="R65" s="129"/>
      <c r="S65" s="129"/>
      <c r="T65" s="129"/>
      <c r="U65" s="129"/>
      <c r="V65" s="129"/>
      <c r="W65" s="129"/>
    </row>
    <row r="66" spans="1:23" x14ac:dyDescent="0.2">
      <c r="B66" s="84"/>
      <c r="K66" s="234"/>
    </row>
    <row r="67" spans="1:23" x14ac:dyDescent="0.2">
      <c r="B67" s="84"/>
      <c r="K67" s="234"/>
    </row>
    <row r="68" spans="1:23" x14ac:dyDescent="0.2">
      <c r="B68" s="84"/>
      <c r="K68" s="234"/>
    </row>
    <row r="69" spans="1:23" x14ac:dyDescent="0.2">
      <c r="B69" s="84"/>
      <c r="K69" s="234"/>
    </row>
    <row r="70" spans="1:23" x14ac:dyDescent="0.2">
      <c r="B70" s="84"/>
      <c r="K70" s="234"/>
    </row>
    <row r="71" spans="1:23" x14ac:dyDescent="0.2">
      <c r="B71" s="84"/>
      <c r="K71" s="234"/>
    </row>
    <row r="72" spans="1:23" x14ac:dyDescent="0.2">
      <c r="B72" s="84"/>
      <c r="K72" s="234"/>
    </row>
    <row r="73" spans="1:23" x14ac:dyDescent="0.2">
      <c r="B73" s="84"/>
      <c r="K73" s="234"/>
    </row>
    <row r="74" spans="1:23" x14ac:dyDescent="0.2">
      <c r="B74" s="84"/>
      <c r="K74" s="234"/>
    </row>
    <row r="75" spans="1:23" x14ac:dyDescent="0.2">
      <c r="B75" s="84"/>
      <c r="K75" s="234"/>
    </row>
    <row r="76" spans="1:23" s="89" customFormat="1" ht="12.75" x14ac:dyDescent="0.2">
      <c r="A76" s="86"/>
      <c r="B76" s="87"/>
      <c r="C76" s="181"/>
      <c r="D76" s="197" t="s">
        <v>47</v>
      </c>
      <c r="E76" s="198"/>
      <c r="F76" s="199" t="s">
        <v>48</v>
      </c>
      <c r="G76" s="197" t="s">
        <v>47</v>
      </c>
      <c r="H76" s="198"/>
      <c r="I76" s="104"/>
      <c r="J76" s="105" t="s">
        <v>48</v>
      </c>
      <c r="K76" s="240"/>
      <c r="R76" s="129"/>
      <c r="S76" s="129"/>
      <c r="T76" s="129"/>
      <c r="U76" s="129"/>
      <c r="V76" s="129"/>
      <c r="W76" s="129"/>
    </row>
    <row r="77" spans="1:23" s="89" customFormat="1" ht="14.45" customHeight="1" x14ac:dyDescent="0.2">
      <c r="A77" s="86"/>
      <c r="B77" s="107"/>
      <c r="C77" s="201"/>
      <c r="D77" s="201"/>
      <c r="E77" s="201"/>
      <c r="F77" s="201"/>
      <c r="G77" s="201"/>
      <c r="H77" s="201"/>
      <c r="I77" s="108"/>
      <c r="J77" s="108"/>
      <c r="K77" s="242"/>
      <c r="R77" s="129"/>
      <c r="S77" s="129"/>
      <c r="T77" s="129"/>
      <c r="U77" s="129"/>
      <c r="V77" s="129"/>
      <c r="W77" s="129"/>
    </row>
    <row r="81" spans="1:23" s="89" customFormat="1" ht="6.95" customHeight="1" x14ac:dyDescent="0.2">
      <c r="A81" s="86"/>
      <c r="B81" s="109"/>
      <c r="C81" s="202"/>
      <c r="D81" s="202"/>
      <c r="E81" s="202"/>
      <c r="F81" s="202"/>
      <c r="G81" s="202"/>
      <c r="H81" s="202"/>
      <c r="I81" s="110"/>
      <c r="J81" s="110"/>
      <c r="K81" s="243"/>
      <c r="R81" s="129"/>
      <c r="S81" s="129"/>
      <c r="T81" s="129"/>
      <c r="U81" s="129"/>
      <c r="V81" s="129"/>
      <c r="W81" s="129"/>
    </row>
    <row r="82" spans="1:23" s="89" customFormat="1" ht="24.95" customHeight="1" x14ac:dyDescent="0.2">
      <c r="A82" s="86"/>
      <c r="B82" s="87"/>
      <c r="C82" s="179" t="s">
        <v>187</v>
      </c>
      <c r="D82" s="181"/>
      <c r="E82" s="181"/>
      <c r="F82" s="181"/>
      <c r="G82" s="181"/>
      <c r="H82" s="181"/>
      <c r="I82" s="86"/>
      <c r="J82" s="86"/>
      <c r="K82" s="235"/>
      <c r="R82" s="129"/>
      <c r="S82" s="129"/>
      <c r="T82" s="129"/>
      <c r="U82" s="129"/>
      <c r="V82" s="129"/>
      <c r="W82" s="129"/>
    </row>
    <row r="83" spans="1:23" s="89" customFormat="1" ht="6.95" customHeight="1" x14ac:dyDescent="0.2">
      <c r="A83" s="86"/>
      <c r="B83" s="87"/>
      <c r="C83" s="181"/>
      <c r="D83" s="181"/>
      <c r="E83" s="181"/>
      <c r="F83" s="181"/>
      <c r="G83" s="181"/>
      <c r="H83" s="181"/>
      <c r="I83" s="86"/>
      <c r="J83" s="86"/>
      <c r="K83" s="235"/>
      <c r="R83" s="129"/>
      <c r="S83" s="129"/>
      <c r="T83" s="129"/>
      <c r="U83" s="129"/>
      <c r="V83" s="129"/>
      <c r="W83" s="129"/>
    </row>
    <row r="84" spans="1:23" s="89" customFormat="1" ht="12" customHeight="1" x14ac:dyDescent="0.2">
      <c r="A84" s="86"/>
      <c r="B84" s="87"/>
      <c r="C84" s="180" t="s">
        <v>12</v>
      </c>
      <c r="D84" s="181"/>
      <c r="E84" s="181"/>
      <c r="F84" s="181"/>
      <c r="G84" s="181"/>
      <c r="H84" s="181"/>
      <c r="I84" s="86"/>
      <c r="J84" s="86"/>
      <c r="K84" s="235"/>
      <c r="R84" s="129"/>
      <c r="S84" s="129"/>
      <c r="T84" s="129"/>
      <c r="U84" s="129"/>
      <c r="V84" s="129"/>
      <c r="W84" s="129"/>
    </row>
    <row r="85" spans="1:23" s="89" customFormat="1" ht="16.5" customHeight="1" x14ac:dyDescent="0.2">
      <c r="A85" s="86"/>
      <c r="B85" s="87"/>
      <c r="C85" s="181"/>
      <c r="D85" s="181"/>
      <c r="E85" s="292" t="str">
        <f>E7</f>
        <v xml:space="preserve">Obnova miestnych komunikácií </v>
      </c>
      <c r="F85" s="293"/>
      <c r="G85" s="293"/>
      <c r="H85" s="293"/>
      <c r="I85" s="86"/>
      <c r="J85" s="86"/>
      <c r="K85" s="235"/>
      <c r="R85" s="129"/>
      <c r="S85" s="129"/>
      <c r="T85" s="129"/>
      <c r="U85" s="129"/>
      <c r="V85" s="129"/>
      <c r="W85" s="129"/>
    </row>
    <row r="86" spans="1:23" s="89" customFormat="1" ht="12" customHeight="1" x14ac:dyDescent="0.2">
      <c r="A86" s="86"/>
      <c r="B86" s="87"/>
      <c r="C86" s="180" t="s">
        <v>82</v>
      </c>
      <c r="D86" s="181"/>
      <c r="E86" s="181"/>
      <c r="F86" s="181"/>
      <c r="G86" s="181"/>
      <c r="H86" s="181"/>
      <c r="I86" s="86"/>
      <c r="J86" s="86"/>
      <c r="K86" s="235"/>
      <c r="R86" s="129"/>
      <c r="S86" s="129"/>
      <c r="T86" s="129"/>
      <c r="U86" s="129"/>
      <c r="V86" s="129"/>
      <c r="W86" s="129"/>
    </row>
    <row r="87" spans="1:23" s="89" customFormat="1" ht="16.5" customHeight="1" x14ac:dyDescent="0.2">
      <c r="A87" s="86"/>
      <c r="B87" s="87"/>
      <c r="C87" s="181"/>
      <c r="D87" s="181"/>
      <c r="E87" s="290" t="str">
        <f>E9</f>
        <v xml:space="preserve">Ulica Pod Zlatým brehom, ulica Kľučovského </v>
      </c>
      <c r="F87" s="291"/>
      <c r="G87" s="291"/>
      <c r="H87" s="291"/>
      <c r="I87" s="86"/>
      <c r="J87" s="86"/>
      <c r="K87" s="235"/>
      <c r="R87" s="129"/>
      <c r="S87" s="129"/>
      <c r="T87" s="129"/>
      <c r="U87" s="129"/>
      <c r="V87" s="129"/>
      <c r="W87" s="129"/>
    </row>
    <row r="88" spans="1:23" s="89" customFormat="1" ht="6.95" customHeight="1" x14ac:dyDescent="0.2">
      <c r="A88" s="86"/>
      <c r="B88" s="87"/>
      <c r="C88" s="181"/>
      <c r="D88" s="181"/>
      <c r="E88" s="181"/>
      <c r="F88" s="181"/>
      <c r="G88" s="181"/>
      <c r="H88" s="181"/>
      <c r="I88" s="86"/>
      <c r="J88" s="86"/>
      <c r="K88" s="235"/>
      <c r="R88" s="129"/>
      <c r="S88" s="129"/>
      <c r="T88" s="129"/>
      <c r="U88" s="129"/>
      <c r="V88" s="129"/>
      <c r="W88" s="129"/>
    </row>
    <row r="89" spans="1:23" s="89" customFormat="1" ht="12" customHeight="1" x14ac:dyDescent="0.2">
      <c r="A89" s="86"/>
      <c r="B89" s="87"/>
      <c r="C89" s="180" t="s">
        <v>16</v>
      </c>
      <c r="D89" s="181"/>
      <c r="E89" s="181"/>
      <c r="F89" s="182" t="str">
        <f>F12</f>
        <v>Nitra, k.ú. Zobor</v>
      </c>
      <c r="G89" s="181"/>
      <c r="H89" s="181"/>
      <c r="I89" s="85" t="s">
        <v>18</v>
      </c>
      <c r="J89" s="91" t="str">
        <f>IF(J12="","",J12)</f>
        <v/>
      </c>
      <c r="K89" s="235"/>
      <c r="R89" s="129"/>
      <c r="S89" s="129"/>
      <c r="T89" s="129"/>
      <c r="U89" s="129"/>
      <c r="V89" s="129"/>
      <c r="W89" s="129"/>
    </row>
    <row r="90" spans="1:23" s="89" customFormat="1" ht="6.95" customHeight="1" x14ac:dyDescent="0.2">
      <c r="A90" s="86"/>
      <c r="B90" s="87"/>
      <c r="C90" s="181"/>
      <c r="D90" s="181"/>
      <c r="E90" s="181"/>
      <c r="F90" s="181"/>
      <c r="G90" s="181"/>
      <c r="H90" s="181"/>
      <c r="I90" s="86"/>
      <c r="J90" s="86"/>
      <c r="K90" s="235"/>
      <c r="R90" s="129"/>
      <c r="S90" s="129"/>
      <c r="T90" s="129"/>
      <c r="U90" s="129"/>
      <c r="V90" s="129"/>
      <c r="W90" s="129"/>
    </row>
    <row r="91" spans="1:23" s="89" customFormat="1" ht="15.2" customHeight="1" x14ac:dyDescent="0.2">
      <c r="A91" s="86"/>
      <c r="B91" s="87"/>
      <c r="C91" s="180" t="s">
        <v>20</v>
      </c>
      <c r="D91" s="181"/>
      <c r="E91" s="181"/>
      <c r="F91" s="182" t="str">
        <f>F15</f>
        <v>Mesto Nitra, Štefánikova trieda 60,  950 06 Nitra</v>
      </c>
      <c r="G91" s="181"/>
      <c r="H91" s="181"/>
      <c r="I91" s="85" t="s">
        <v>26</v>
      </c>
      <c r="J91" s="139">
        <f>E23</f>
        <v>0</v>
      </c>
      <c r="K91" s="235"/>
      <c r="R91" s="129"/>
      <c r="S91" s="129"/>
      <c r="T91" s="129"/>
      <c r="U91" s="129"/>
      <c r="V91" s="129"/>
      <c r="W91" s="129"/>
    </row>
    <row r="92" spans="1:23" s="89" customFormat="1" ht="15.2" customHeight="1" x14ac:dyDescent="0.2">
      <c r="A92" s="86"/>
      <c r="B92" s="87"/>
      <c r="C92" s="180" t="s">
        <v>24</v>
      </c>
      <c r="D92" s="181"/>
      <c r="E92" s="181"/>
      <c r="F92" s="182" t="str">
        <f>IF(E18="","",E18)</f>
        <v xml:space="preserve"> </v>
      </c>
      <c r="G92" s="181"/>
      <c r="H92" s="181"/>
      <c r="I92" s="85" t="s">
        <v>30</v>
      </c>
      <c r="J92" s="111" t="str">
        <f>E24</f>
        <v xml:space="preserve"> </v>
      </c>
      <c r="K92" s="235"/>
      <c r="R92" s="129"/>
      <c r="S92" s="129"/>
      <c r="T92" s="129"/>
      <c r="U92" s="129"/>
      <c r="V92" s="129"/>
      <c r="W92" s="129"/>
    </row>
    <row r="93" spans="1:23" s="89" customFormat="1" ht="10.35" customHeight="1" x14ac:dyDescent="0.2">
      <c r="A93" s="86"/>
      <c r="B93" s="87"/>
      <c r="C93" s="181"/>
      <c r="D93" s="181"/>
      <c r="E93" s="181"/>
      <c r="F93" s="181"/>
      <c r="G93" s="181"/>
      <c r="H93" s="181"/>
      <c r="I93" s="86"/>
      <c r="J93" s="86"/>
      <c r="K93" s="235"/>
      <c r="R93" s="129"/>
      <c r="S93" s="129"/>
      <c r="T93" s="129"/>
      <c r="U93" s="129"/>
      <c r="V93" s="129"/>
      <c r="W93" s="129"/>
    </row>
    <row r="94" spans="1:23" s="89" customFormat="1" ht="29.25" customHeight="1" x14ac:dyDescent="0.2">
      <c r="A94" s="86"/>
      <c r="B94" s="87"/>
      <c r="C94" s="203" t="s">
        <v>83</v>
      </c>
      <c r="D94" s="190"/>
      <c r="E94" s="190"/>
      <c r="F94" s="190"/>
      <c r="G94" s="190"/>
      <c r="H94" s="190"/>
      <c r="I94" s="100"/>
      <c r="J94" s="112" t="s">
        <v>84</v>
      </c>
      <c r="K94" s="244"/>
      <c r="R94" s="129"/>
      <c r="S94" s="129"/>
      <c r="T94" s="129"/>
      <c r="U94" s="129"/>
      <c r="V94" s="129"/>
      <c r="W94" s="129"/>
    </row>
    <row r="95" spans="1:23" s="89" customFormat="1" ht="10.35" customHeight="1" x14ac:dyDescent="0.2">
      <c r="A95" s="86"/>
      <c r="B95" s="87"/>
      <c r="C95" s="181"/>
      <c r="D95" s="181"/>
      <c r="E95" s="181"/>
      <c r="F95" s="181"/>
      <c r="G95" s="181"/>
      <c r="H95" s="181"/>
      <c r="I95" s="86"/>
      <c r="J95" s="86"/>
      <c r="K95" s="235"/>
      <c r="R95" s="129"/>
      <c r="S95" s="129"/>
      <c r="T95" s="129"/>
      <c r="U95" s="129"/>
      <c r="V95" s="129"/>
      <c r="W95" s="129"/>
    </row>
    <row r="96" spans="1:23" s="89" customFormat="1" ht="22.9" customHeight="1" x14ac:dyDescent="0.2">
      <c r="A96" s="86"/>
      <c r="B96" s="87"/>
      <c r="C96" s="204" t="s">
        <v>85</v>
      </c>
      <c r="D96" s="181"/>
      <c r="E96" s="181"/>
      <c r="F96" s="181"/>
      <c r="G96" s="181"/>
      <c r="H96" s="181"/>
      <c r="I96" s="86"/>
      <c r="J96" s="96">
        <f>J123</f>
        <v>0</v>
      </c>
      <c r="K96" s="235"/>
      <c r="N96" s="81"/>
      <c r="R96" s="129"/>
      <c r="S96" s="129"/>
      <c r="T96" s="129"/>
      <c r="U96" s="129"/>
      <c r="V96" s="129"/>
      <c r="W96" s="129"/>
    </row>
    <row r="97" spans="1:23" s="113" customFormat="1" ht="24.95" customHeight="1" x14ac:dyDescent="0.2">
      <c r="B97" s="114"/>
      <c r="C97" s="205"/>
      <c r="D97" s="206" t="s">
        <v>86</v>
      </c>
      <c r="E97" s="207"/>
      <c r="F97" s="207"/>
      <c r="G97" s="207"/>
      <c r="H97" s="207"/>
      <c r="I97" s="115"/>
      <c r="J97" s="116">
        <f>J124</f>
        <v>0</v>
      </c>
      <c r="K97" s="245"/>
      <c r="R97" s="166"/>
      <c r="S97" s="166"/>
      <c r="T97" s="166"/>
      <c r="U97" s="166"/>
      <c r="V97" s="166"/>
      <c r="W97" s="166"/>
    </row>
    <row r="98" spans="1:23" s="113" customFormat="1" ht="24.95" customHeight="1" x14ac:dyDescent="0.2">
      <c r="B98" s="114"/>
      <c r="C98" s="205"/>
      <c r="D98" s="208" t="s">
        <v>180</v>
      </c>
      <c r="E98" s="209"/>
      <c r="F98" s="209"/>
      <c r="G98" s="209"/>
      <c r="H98" s="209"/>
      <c r="I98" s="119"/>
      <c r="J98" s="120">
        <f>J125</f>
        <v>0</v>
      </c>
      <c r="K98" s="245"/>
      <c r="R98" s="166"/>
      <c r="S98" s="166"/>
      <c r="T98" s="166"/>
      <c r="U98" s="166"/>
      <c r="V98" s="166"/>
      <c r="W98" s="166"/>
    </row>
    <row r="99" spans="1:23" s="117" customFormat="1" ht="19.899999999999999" customHeight="1" x14ac:dyDescent="0.2">
      <c r="B99" s="118"/>
      <c r="C99" s="210"/>
      <c r="D99" s="208" t="s">
        <v>87</v>
      </c>
      <c r="E99" s="209"/>
      <c r="F99" s="209"/>
      <c r="G99" s="209"/>
      <c r="H99" s="209"/>
      <c r="I99" s="119"/>
      <c r="J99" s="120">
        <f>J129</f>
        <v>0</v>
      </c>
      <c r="K99" s="246"/>
      <c r="R99" s="167"/>
      <c r="S99" s="167"/>
      <c r="T99" s="167"/>
      <c r="U99" s="167"/>
      <c r="V99" s="167"/>
      <c r="W99" s="167"/>
    </row>
    <row r="100" spans="1:23" s="117" customFormat="1" ht="19.899999999999999" customHeight="1" x14ac:dyDescent="0.2">
      <c r="B100" s="118"/>
      <c r="C100" s="210"/>
      <c r="D100" s="208" t="s">
        <v>88</v>
      </c>
      <c r="E100" s="209"/>
      <c r="F100" s="209"/>
      <c r="G100" s="209"/>
      <c r="H100" s="209"/>
      <c r="I100" s="119"/>
      <c r="J100" s="120">
        <f>J133</f>
        <v>0</v>
      </c>
      <c r="K100" s="246"/>
      <c r="R100" s="167"/>
      <c r="S100" s="167"/>
      <c r="T100" s="167"/>
      <c r="U100" s="167"/>
      <c r="V100" s="167"/>
      <c r="W100" s="167"/>
    </row>
    <row r="101" spans="1:23" s="117" customFormat="1" ht="19.899999999999999" customHeight="1" x14ac:dyDescent="0.2">
      <c r="B101" s="118"/>
      <c r="C101" s="210"/>
      <c r="D101" s="208" t="s">
        <v>175</v>
      </c>
      <c r="E101" s="209"/>
      <c r="F101" s="209"/>
      <c r="G101" s="209"/>
      <c r="H101" s="209"/>
      <c r="I101" s="119"/>
      <c r="J101" s="120">
        <f>J144</f>
        <v>0</v>
      </c>
      <c r="K101" s="246"/>
      <c r="R101" s="167"/>
      <c r="S101" s="167"/>
      <c r="T101" s="167"/>
      <c r="U101" s="167"/>
      <c r="V101" s="167"/>
      <c r="W101" s="167"/>
    </row>
    <row r="102" spans="1:23" s="117" customFormat="1" ht="19.899999999999999" customHeight="1" x14ac:dyDescent="0.2">
      <c r="B102" s="118"/>
      <c r="C102" s="210"/>
      <c r="D102" s="208" t="s">
        <v>89</v>
      </c>
      <c r="E102" s="209"/>
      <c r="F102" s="209"/>
      <c r="G102" s="209"/>
      <c r="H102" s="209"/>
      <c r="I102" s="119"/>
      <c r="J102" s="120">
        <f>J145</f>
        <v>0</v>
      </c>
      <c r="K102" s="246"/>
      <c r="R102" s="167"/>
      <c r="S102" s="167"/>
      <c r="T102" s="167"/>
      <c r="U102" s="167"/>
      <c r="V102" s="167"/>
      <c r="W102" s="167"/>
    </row>
    <row r="103" spans="1:23" s="117" customFormat="1" ht="19.899999999999999" customHeight="1" x14ac:dyDescent="0.2">
      <c r="B103" s="118"/>
      <c r="C103" s="210"/>
      <c r="D103" s="208" t="s">
        <v>90</v>
      </c>
      <c r="E103" s="209"/>
      <c r="F103" s="209"/>
      <c r="G103" s="209"/>
      <c r="H103" s="209"/>
      <c r="I103" s="119"/>
      <c r="J103" s="120">
        <f>J160</f>
        <v>0</v>
      </c>
      <c r="K103" s="246"/>
      <c r="R103" s="167"/>
      <c r="S103" s="167"/>
      <c r="T103" s="167"/>
      <c r="U103" s="167"/>
      <c r="V103" s="167"/>
      <c r="W103" s="167"/>
    </row>
    <row r="104" spans="1:23" s="117" customFormat="1" ht="19.899999999999999" customHeight="1" x14ac:dyDescent="0.2">
      <c r="B104" s="118"/>
      <c r="C104" s="210"/>
      <c r="D104" s="208" t="s">
        <v>203</v>
      </c>
      <c r="E104" s="209"/>
      <c r="F104" s="209"/>
      <c r="G104" s="209"/>
      <c r="H104" s="209"/>
      <c r="I104" s="119"/>
      <c r="J104" s="120">
        <f>J162</f>
        <v>0</v>
      </c>
      <c r="K104" s="246"/>
      <c r="R104" s="167"/>
      <c r="S104" s="167"/>
      <c r="T104" s="167"/>
      <c r="U104" s="167"/>
      <c r="V104" s="167"/>
      <c r="W104" s="167"/>
    </row>
    <row r="105" spans="1:23" s="89" customFormat="1" ht="6.95" customHeight="1" x14ac:dyDescent="0.2">
      <c r="A105" s="86"/>
      <c r="B105" s="107"/>
      <c r="C105" s="201"/>
      <c r="D105" s="201"/>
      <c r="E105" s="201"/>
      <c r="F105" s="201"/>
      <c r="G105" s="201"/>
      <c r="H105" s="201"/>
      <c r="I105" s="108"/>
      <c r="J105" s="108"/>
      <c r="K105" s="242"/>
      <c r="R105" s="129"/>
      <c r="S105" s="129"/>
      <c r="T105" s="129"/>
      <c r="U105" s="129"/>
      <c r="V105" s="129"/>
      <c r="W105" s="129"/>
    </row>
    <row r="109" spans="1:23" s="89" customFormat="1" ht="6.95" customHeight="1" x14ac:dyDescent="0.2">
      <c r="A109" s="86"/>
      <c r="B109" s="109"/>
      <c r="C109" s="202"/>
      <c r="D109" s="202"/>
      <c r="E109" s="202"/>
      <c r="F109" s="202"/>
      <c r="G109" s="202"/>
      <c r="H109" s="202"/>
      <c r="I109" s="110"/>
      <c r="J109" s="110"/>
      <c r="K109" s="243"/>
      <c r="R109" s="129"/>
      <c r="S109" s="129"/>
      <c r="T109" s="129"/>
      <c r="U109" s="129"/>
      <c r="V109" s="129"/>
      <c r="W109" s="129"/>
    </row>
    <row r="110" spans="1:23" s="89" customFormat="1" ht="24.95" customHeight="1" x14ac:dyDescent="0.2">
      <c r="A110" s="86"/>
      <c r="B110" s="87"/>
      <c r="C110" s="211" t="s">
        <v>188</v>
      </c>
      <c r="D110" s="212"/>
      <c r="E110" s="212"/>
      <c r="F110" s="181"/>
      <c r="G110" s="181"/>
      <c r="H110" s="181"/>
      <c r="I110" s="86"/>
      <c r="J110" s="86"/>
      <c r="K110" s="235"/>
      <c r="R110" s="129"/>
      <c r="S110" s="129"/>
      <c r="T110" s="129"/>
      <c r="U110" s="129"/>
      <c r="V110" s="129"/>
      <c r="W110" s="129"/>
    </row>
    <row r="111" spans="1:23" s="89" customFormat="1" ht="6.95" customHeight="1" x14ac:dyDescent="0.2">
      <c r="A111" s="86"/>
      <c r="B111" s="87"/>
      <c r="C111" s="181"/>
      <c r="D111" s="181"/>
      <c r="E111" s="181"/>
      <c r="F111" s="181"/>
      <c r="G111" s="181"/>
      <c r="H111" s="181"/>
      <c r="I111" s="86"/>
      <c r="J111" s="86"/>
      <c r="K111" s="235"/>
      <c r="R111" s="129"/>
      <c r="S111" s="129"/>
      <c r="T111" s="129"/>
      <c r="U111" s="129"/>
      <c r="V111" s="129"/>
      <c r="W111" s="129"/>
    </row>
    <row r="112" spans="1:23" s="89" customFormat="1" ht="12" customHeight="1" x14ac:dyDescent="0.2">
      <c r="A112" s="86"/>
      <c r="B112" s="87"/>
      <c r="C112" s="180" t="s">
        <v>12</v>
      </c>
      <c r="D112" s="181"/>
      <c r="E112" s="181"/>
      <c r="F112" s="181"/>
      <c r="G112" s="181"/>
      <c r="H112" s="181"/>
      <c r="I112" s="86"/>
      <c r="J112" s="86"/>
      <c r="K112" s="235"/>
      <c r="R112" s="129"/>
      <c r="S112" s="129"/>
      <c r="T112" s="129"/>
      <c r="U112" s="129"/>
      <c r="V112" s="129"/>
      <c r="W112" s="129"/>
    </row>
    <row r="113" spans="1:25" s="89" customFormat="1" ht="16.5" customHeight="1" x14ac:dyDescent="0.2">
      <c r="A113" s="86"/>
      <c r="B113" s="87"/>
      <c r="C113" s="181"/>
      <c r="D113" s="181"/>
      <c r="E113" s="292" t="str">
        <f>E7</f>
        <v xml:space="preserve">Obnova miestnych komunikácií </v>
      </c>
      <c r="F113" s="293"/>
      <c r="G113" s="293"/>
      <c r="H113" s="293"/>
      <c r="I113" s="86"/>
      <c r="J113" s="86"/>
      <c r="K113" s="235"/>
      <c r="R113" s="129"/>
      <c r="S113" s="129"/>
      <c r="T113" s="129"/>
      <c r="U113" s="129"/>
      <c r="V113" s="129"/>
      <c r="W113" s="129"/>
    </row>
    <row r="114" spans="1:25" s="89" customFormat="1" ht="12" customHeight="1" x14ac:dyDescent="0.2">
      <c r="A114" s="86"/>
      <c r="B114" s="87"/>
      <c r="C114" s="180" t="s">
        <v>82</v>
      </c>
      <c r="D114" s="181"/>
      <c r="E114" s="181"/>
      <c r="F114" s="181"/>
      <c r="G114" s="181"/>
      <c r="H114" s="181"/>
      <c r="I114" s="86"/>
      <c r="J114" s="86"/>
      <c r="K114" s="235"/>
      <c r="R114" s="129"/>
      <c r="S114" s="129"/>
      <c r="T114" s="129"/>
      <c r="U114" s="129"/>
      <c r="V114" s="129"/>
      <c r="W114" s="129"/>
    </row>
    <row r="115" spans="1:25" s="89" customFormat="1" ht="16.5" customHeight="1" x14ac:dyDescent="0.2">
      <c r="A115" s="86"/>
      <c r="B115" s="87"/>
      <c r="C115" s="181"/>
      <c r="D115" s="181"/>
      <c r="E115" s="290" t="str">
        <f>E9</f>
        <v xml:space="preserve">Ulica Pod Zlatým brehom, ulica Kľučovského </v>
      </c>
      <c r="F115" s="291"/>
      <c r="G115" s="291"/>
      <c r="H115" s="291"/>
      <c r="I115" s="86"/>
      <c r="J115" s="86"/>
      <c r="K115" s="235"/>
      <c r="R115" s="129"/>
      <c r="S115" s="129"/>
      <c r="T115" s="129"/>
      <c r="U115" s="129"/>
      <c r="V115" s="129"/>
      <c r="W115" s="129"/>
    </row>
    <row r="116" spans="1:25" s="89" customFormat="1" ht="6.95" customHeight="1" x14ac:dyDescent="0.2">
      <c r="A116" s="86"/>
      <c r="B116" s="87"/>
      <c r="C116" s="181"/>
      <c r="D116" s="181"/>
      <c r="E116" s="181"/>
      <c r="F116" s="181"/>
      <c r="G116" s="181"/>
      <c r="H116" s="181"/>
      <c r="I116" s="86"/>
      <c r="J116" s="86"/>
      <c r="K116" s="235"/>
      <c r="R116" s="129"/>
      <c r="S116" s="129"/>
      <c r="T116" s="129"/>
      <c r="U116" s="129"/>
      <c r="V116" s="129"/>
      <c r="W116" s="129"/>
    </row>
    <row r="117" spans="1:25" s="89" customFormat="1" ht="12" customHeight="1" x14ac:dyDescent="0.2">
      <c r="A117" s="86"/>
      <c r="B117" s="87"/>
      <c r="C117" s="180" t="s">
        <v>16</v>
      </c>
      <c r="D117" s="181"/>
      <c r="E117" s="181"/>
      <c r="F117" s="182" t="str">
        <f>F12</f>
        <v>Nitra, k.ú. Zobor</v>
      </c>
      <c r="G117" s="181"/>
      <c r="H117" s="181"/>
      <c r="I117" s="85" t="s">
        <v>18</v>
      </c>
      <c r="J117" s="91" t="str">
        <f>IF(J12="","",J12)</f>
        <v/>
      </c>
      <c r="K117" s="235"/>
      <c r="R117" s="129"/>
      <c r="S117" s="129"/>
      <c r="T117" s="129"/>
      <c r="U117" s="129"/>
      <c r="V117" s="129"/>
      <c r="W117" s="129"/>
    </row>
    <row r="118" spans="1:25" s="89" customFormat="1" ht="6.95" customHeight="1" x14ac:dyDescent="0.2">
      <c r="A118" s="86"/>
      <c r="B118" s="87"/>
      <c r="C118" s="181"/>
      <c r="D118" s="181"/>
      <c r="E118" s="181"/>
      <c r="F118" s="181"/>
      <c r="G118" s="181"/>
      <c r="H118" s="181"/>
      <c r="I118" s="86"/>
      <c r="J118" s="86"/>
      <c r="K118" s="235"/>
      <c r="R118" s="129"/>
      <c r="S118" s="129"/>
      <c r="T118" s="129"/>
      <c r="U118" s="129"/>
      <c r="V118" s="129"/>
      <c r="W118" s="129"/>
    </row>
    <row r="119" spans="1:25" s="89" customFormat="1" ht="15.2" customHeight="1" x14ac:dyDescent="0.2">
      <c r="A119" s="86"/>
      <c r="B119" s="87"/>
      <c r="C119" s="180" t="s">
        <v>20</v>
      </c>
      <c r="D119" s="181"/>
      <c r="E119" s="181"/>
      <c r="F119" s="182" t="str">
        <f>F15</f>
        <v>Mesto Nitra, Štefánikova trieda 60,  950 06 Nitra</v>
      </c>
      <c r="G119" s="181"/>
      <c r="H119" s="181"/>
      <c r="I119" s="85" t="s">
        <v>26</v>
      </c>
      <c r="J119" s="111">
        <f>E21</f>
        <v>0</v>
      </c>
      <c r="K119" s="235"/>
      <c r="R119" s="129"/>
      <c r="S119" s="129"/>
      <c r="T119" s="129"/>
      <c r="U119" s="129"/>
      <c r="V119" s="129"/>
      <c r="W119" s="129"/>
    </row>
    <row r="120" spans="1:25" s="89" customFormat="1" ht="15.2" customHeight="1" x14ac:dyDescent="0.2">
      <c r="A120" s="86"/>
      <c r="B120" s="87"/>
      <c r="C120" s="180" t="s">
        <v>24</v>
      </c>
      <c r="D120" s="181"/>
      <c r="E120" s="181"/>
      <c r="F120" s="182" t="str">
        <f>IF(E18="","",E18)</f>
        <v xml:space="preserve"> </v>
      </c>
      <c r="G120" s="181"/>
      <c r="H120" s="181"/>
      <c r="I120" s="85" t="s">
        <v>30</v>
      </c>
      <c r="J120" s="111" t="str">
        <f>E24</f>
        <v xml:space="preserve"> </v>
      </c>
      <c r="K120" s="235"/>
      <c r="R120" s="129"/>
      <c r="S120" s="129"/>
      <c r="T120" s="129"/>
      <c r="U120" s="129"/>
      <c r="V120" s="129"/>
      <c r="W120" s="129"/>
    </row>
    <row r="121" spans="1:25" s="89" customFormat="1" ht="10.35" customHeight="1" x14ac:dyDescent="0.2">
      <c r="A121" s="86"/>
      <c r="B121" s="87"/>
      <c r="C121" s="181"/>
      <c r="D121" s="181"/>
      <c r="E121" s="181"/>
      <c r="F121" s="181"/>
      <c r="G121" s="181"/>
      <c r="H121" s="181"/>
      <c r="I121" s="86"/>
      <c r="J121" s="86"/>
      <c r="K121" s="235"/>
      <c r="R121" s="129"/>
      <c r="S121" s="129"/>
      <c r="T121" s="129"/>
      <c r="U121" s="129"/>
      <c r="V121" s="129"/>
      <c r="W121" s="129"/>
    </row>
    <row r="122" spans="1:25" s="79" customFormat="1" ht="29.25" customHeight="1" x14ac:dyDescent="0.2">
      <c r="A122" s="75"/>
      <c r="B122" s="76"/>
      <c r="C122" s="213" t="s">
        <v>91</v>
      </c>
      <c r="D122" s="214" t="s">
        <v>57</v>
      </c>
      <c r="E122" s="214" t="s">
        <v>53</v>
      </c>
      <c r="F122" s="214" t="s">
        <v>54</v>
      </c>
      <c r="G122" s="214" t="s">
        <v>92</v>
      </c>
      <c r="H122" s="214" t="s">
        <v>93</v>
      </c>
      <c r="I122" s="77" t="s">
        <v>94</v>
      </c>
      <c r="J122" s="78" t="s">
        <v>84</v>
      </c>
      <c r="K122" s="247" t="s">
        <v>95</v>
      </c>
      <c r="R122" s="168"/>
      <c r="S122" s="168"/>
      <c r="T122" s="168"/>
      <c r="U122" s="168"/>
      <c r="V122" s="168"/>
      <c r="W122" s="168"/>
    </row>
    <row r="123" spans="1:25" s="89" customFormat="1" ht="22.9" customHeight="1" x14ac:dyDescent="0.25">
      <c r="A123" s="86"/>
      <c r="B123" s="87"/>
      <c r="C123" s="215" t="s">
        <v>85</v>
      </c>
      <c r="D123" s="181"/>
      <c r="E123" s="181"/>
      <c r="F123" s="181"/>
      <c r="G123" s="181"/>
      <c r="H123" s="181"/>
      <c r="I123" s="86"/>
      <c r="J123" s="142">
        <f>J124</f>
        <v>0</v>
      </c>
      <c r="K123" s="235"/>
      <c r="M123" s="81"/>
      <c r="N123" s="81"/>
      <c r="R123" s="129"/>
      <c r="S123" s="129"/>
      <c r="T123" s="129"/>
      <c r="U123" s="129"/>
      <c r="V123" s="129"/>
      <c r="W123" s="169"/>
    </row>
    <row r="124" spans="1:25" s="121" customFormat="1" ht="25.9" customHeight="1" x14ac:dyDescent="0.2">
      <c r="B124" s="122"/>
      <c r="C124" s="216"/>
      <c r="D124" s="217" t="s">
        <v>71</v>
      </c>
      <c r="E124" s="218" t="s">
        <v>96</v>
      </c>
      <c r="F124" s="218" t="s">
        <v>97</v>
      </c>
      <c r="G124" s="216"/>
      <c r="H124" s="216"/>
      <c r="J124" s="143">
        <f>J125+J129+J133+J143+J145+J160+J162</f>
        <v>0</v>
      </c>
      <c r="K124" s="248"/>
      <c r="M124" s="124"/>
      <c r="N124" s="124"/>
      <c r="O124" s="123"/>
      <c r="R124" s="133"/>
      <c r="S124" s="133"/>
      <c r="T124" s="133"/>
      <c r="U124" s="133"/>
      <c r="V124" s="133"/>
      <c r="W124" s="137"/>
    </row>
    <row r="125" spans="1:25" s="121" customFormat="1" ht="25.9" customHeight="1" x14ac:dyDescent="0.2">
      <c r="B125" s="122"/>
      <c r="C125" s="216"/>
      <c r="D125" s="217"/>
      <c r="E125" s="219">
        <v>0</v>
      </c>
      <c r="F125" s="219" t="s">
        <v>179</v>
      </c>
      <c r="G125" s="216"/>
      <c r="H125" s="216"/>
      <c r="J125" s="144">
        <f>J126+J127</f>
        <v>0</v>
      </c>
      <c r="K125" s="248"/>
      <c r="M125" s="124"/>
      <c r="N125" s="124"/>
      <c r="O125" s="123"/>
      <c r="R125" s="133"/>
      <c r="S125" s="133"/>
      <c r="T125" s="133"/>
      <c r="U125" s="133"/>
      <c r="V125" s="133"/>
      <c r="W125" s="137"/>
    </row>
    <row r="126" spans="1:25" s="129" customFormat="1" ht="36" x14ac:dyDescent="0.2">
      <c r="A126" s="128"/>
      <c r="B126" s="127"/>
      <c r="C126" s="220" t="s">
        <v>80</v>
      </c>
      <c r="D126" s="220"/>
      <c r="E126" s="221" t="s">
        <v>134</v>
      </c>
      <c r="F126" s="222" t="s">
        <v>135</v>
      </c>
      <c r="G126" s="223" t="s">
        <v>112</v>
      </c>
      <c r="H126" s="175">
        <v>1</v>
      </c>
      <c r="I126" s="170"/>
      <c r="J126" s="74">
        <f>ROUND(I126*H126,2)</f>
        <v>0</v>
      </c>
      <c r="K126" s="249"/>
      <c r="M126" s="130"/>
      <c r="N126" s="130"/>
      <c r="O126" s="131"/>
      <c r="Q126" s="132"/>
      <c r="R126" s="132"/>
      <c r="S126" s="132"/>
      <c r="T126" s="132"/>
      <c r="U126" s="132"/>
      <c r="V126" s="131"/>
      <c r="W126" s="145"/>
      <c r="X126" s="131"/>
      <c r="Y126" s="130"/>
    </row>
    <row r="127" spans="1:25" s="129" customFormat="1" ht="24" x14ac:dyDescent="0.2">
      <c r="A127" s="128"/>
      <c r="B127" s="127"/>
      <c r="C127" s="220">
        <v>2</v>
      </c>
      <c r="D127" s="220"/>
      <c r="E127" s="221" t="s">
        <v>136</v>
      </c>
      <c r="F127" s="222" t="s">
        <v>137</v>
      </c>
      <c r="G127" s="223" t="s">
        <v>112</v>
      </c>
      <c r="H127" s="175">
        <v>1</v>
      </c>
      <c r="I127" s="170"/>
      <c r="J127" s="74">
        <f>ROUND(I127*H127,2)</f>
        <v>0</v>
      </c>
      <c r="K127" s="249"/>
      <c r="M127" s="130"/>
      <c r="N127" s="130"/>
      <c r="O127" s="131"/>
      <c r="Q127" s="132"/>
      <c r="R127" s="132"/>
      <c r="S127" s="132"/>
      <c r="T127" s="132"/>
      <c r="U127" s="132"/>
      <c r="V127" s="131"/>
      <c r="W127" s="145"/>
      <c r="X127" s="131"/>
      <c r="Y127" s="130"/>
    </row>
    <row r="128" spans="1:25" s="121" customFormat="1" ht="15" x14ac:dyDescent="0.2">
      <c r="B128" s="122"/>
      <c r="C128" s="216"/>
      <c r="D128" s="217"/>
      <c r="E128" s="218"/>
      <c r="F128" s="155"/>
      <c r="G128" s="216"/>
      <c r="H128" s="224"/>
      <c r="K128" s="248"/>
      <c r="M128" s="124"/>
      <c r="N128" s="124"/>
      <c r="O128" s="123"/>
      <c r="R128" s="133"/>
      <c r="S128" s="133"/>
      <c r="T128" s="133"/>
      <c r="U128" s="133"/>
      <c r="V128" s="133"/>
      <c r="W128" s="137"/>
    </row>
    <row r="129" spans="1:53" s="133" customFormat="1" ht="22.9" customHeight="1" x14ac:dyDescent="0.2">
      <c r="B129" s="134"/>
      <c r="C129" s="176"/>
      <c r="D129" s="225" t="s">
        <v>71</v>
      </c>
      <c r="E129" s="219" t="s">
        <v>80</v>
      </c>
      <c r="F129" s="219" t="s">
        <v>98</v>
      </c>
      <c r="G129" s="176"/>
      <c r="H129" s="176"/>
      <c r="J129" s="144">
        <f>J130+J131+J132</f>
        <v>0</v>
      </c>
      <c r="K129" s="250"/>
      <c r="M129" s="136"/>
      <c r="N129" s="136"/>
      <c r="O129" s="135"/>
      <c r="W129" s="138"/>
    </row>
    <row r="130" spans="1:53" s="129" customFormat="1" ht="24" x14ac:dyDescent="0.2">
      <c r="A130" s="128"/>
      <c r="B130" s="127"/>
      <c r="C130" s="220">
        <v>3</v>
      </c>
      <c r="D130" s="220" t="s">
        <v>99</v>
      </c>
      <c r="E130" s="221" t="s">
        <v>130</v>
      </c>
      <c r="F130" s="222" t="s">
        <v>131</v>
      </c>
      <c r="G130" s="223" t="s">
        <v>107</v>
      </c>
      <c r="H130" s="175">
        <f>55+18</f>
        <v>73</v>
      </c>
      <c r="I130" s="170"/>
      <c r="J130" s="74">
        <f>ROUND(I130*H130,2)</f>
        <v>0</v>
      </c>
      <c r="K130" s="249"/>
      <c r="M130" s="130"/>
      <c r="N130" s="130"/>
      <c r="O130" s="131"/>
      <c r="Q130" s="132"/>
      <c r="R130" s="132"/>
      <c r="S130" s="132"/>
      <c r="T130" s="132"/>
      <c r="U130" s="132"/>
      <c r="V130" s="131"/>
      <c r="W130" s="145"/>
      <c r="X130" s="131"/>
      <c r="Y130" s="130"/>
    </row>
    <row r="131" spans="1:53" s="147" customFormat="1" ht="24" x14ac:dyDescent="0.2">
      <c r="A131" s="146"/>
      <c r="B131" s="127"/>
      <c r="C131" s="220">
        <v>4</v>
      </c>
      <c r="D131" s="220" t="s">
        <v>99</v>
      </c>
      <c r="E131" s="221" t="s">
        <v>119</v>
      </c>
      <c r="F131" s="222" t="s">
        <v>120</v>
      </c>
      <c r="G131" s="223" t="s">
        <v>107</v>
      </c>
      <c r="H131" s="175">
        <f>55+18</f>
        <v>73</v>
      </c>
      <c r="I131" s="170"/>
      <c r="J131" s="74">
        <f t="shared" ref="J131" si="0">ROUND(I131*H131,2)</f>
        <v>0</v>
      </c>
      <c r="K131" s="249"/>
      <c r="L131" s="146"/>
      <c r="M131" s="146"/>
      <c r="N131" s="146"/>
      <c r="O131" s="146"/>
      <c r="P131" s="146"/>
      <c r="Q131" s="146"/>
      <c r="R131" s="146"/>
      <c r="S131" s="146"/>
      <c r="AF131" s="148"/>
      <c r="AH131" s="148"/>
      <c r="AI131" s="148"/>
      <c r="AM131" s="149"/>
      <c r="AS131" s="150"/>
      <c r="AT131" s="150"/>
      <c r="AU131" s="150"/>
      <c r="AV131" s="150"/>
      <c r="AW131" s="150" t="e">
        <f>IF(#REF!="nulová",J131,0)</f>
        <v>#REF!</v>
      </c>
      <c r="AX131" s="149" t="s">
        <v>102</v>
      </c>
      <c r="AY131" s="150">
        <f>ROUND(I131*H131,2)</f>
        <v>0</v>
      </c>
      <c r="AZ131" s="149" t="s">
        <v>101</v>
      </c>
      <c r="BA131" s="148" t="s">
        <v>129</v>
      </c>
    </row>
    <row r="132" spans="1:53" s="129" customFormat="1" ht="12" x14ac:dyDescent="0.2">
      <c r="A132" s="128"/>
      <c r="B132" s="127"/>
      <c r="C132" s="220">
        <v>5</v>
      </c>
      <c r="D132" s="220" t="s">
        <v>99</v>
      </c>
      <c r="E132" s="221" t="s">
        <v>132</v>
      </c>
      <c r="F132" s="222" t="s">
        <v>133</v>
      </c>
      <c r="G132" s="223" t="s">
        <v>107</v>
      </c>
      <c r="H132" s="175">
        <f>1433+456-55-18</f>
        <v>1816</v>
      </c>
      <c r="I132" s="170"/>
      <c r="J132" s="74">
        <f>ROUND(I132*H132,2)</f>
        <v>0</v>
      </c>
      <c r="K132" s="249"/>
      <c r="M132" s="130"/>
      <c r="N132" s="130"/>
      <c r="O132" s="131"/>
      <c r="Q132" s="132"/>
      <c r="R132" s="132"/>
      <c r="S132" s="132"/>
      <c r="T132" s="132"/>
      <c r="U132" s="132"/>
      <c r="V132" s="131"/>
      <c r="W132" s="145"/>
      <c r="X132" s="131"/>
      <c r="Y132" s="130"/>
    </row>
    <row r="133" spans="1:53" s="133" customFormat="1" ht="22.9" customHeight="1" x14ac:dyDescent="0.2">
      <c r="B133" s="134"/>
      <c r="C133" s="176"/>
      <c r="D133" s="225" t="s">
        <v>71</v>
      </c>
      <c r="E133" s="219" t="s">
        <v>103</v>
      </c>
      <c r="F133" s="219" t="s">
        <v>105</v>
      </c>
      <c r="G133" s="176"/>
      <c r="H133" s="176"/>
      <c r="J133" s="144">
        <f>J135+J136+J137+J138+J139+J141+J142+J134</f>
        <v>0</v>
      </c>
      <c r="K133" s="251"/>
      <c r="M133" s="136"/>
      <c r="N133" s="136"/>
      <c r="O133" s="135"/>
      <c r="W133" s="138"/>
    </row>
    <row r="134" spans="1:53" s="129" customFormat="1" ht="24" x14ac:dyDescent="0.2">
      <c r="A134" s="128"/>
      <c r="B134" s="127"/>
      <c r="C134" s="220">
        <v>6</v>
      </c>
      <c r="D134" s="220" t="s">
        <v>99</v>
      </c>
      <c r="E134" s="221" t="s">
        <v>185</v>
      </c>
      <c r="F134" s="222" t="s">
        <v>184</v>
      </c>
      <c r="G134" s="226" t="s">
        <v>107</v>
      </c>
      <c r="H134" s="175">
        <v>30</v>
      </c>
      <c r="I134" s="171"/>
      <c r="J134" s="74">
        <f t="shared" ref="J134" si="1">ROUND(I134*H134,3)</f>
        <v>0</v>
      </c>
      <c r="K134" s="249"/>
      <c r="M134" s="130"/>
      <c r="N134" s="130"/>
      <c r="O134" s="131"/>
      <c r="Q134" s="132"/>
      <c r="R134" s="132"/>
      <c r="S134" s="132"/>
      <c r="T134" s="132"/>
      <c r="U134" s="132"/>
      <c r="V134" s="131"/>
      <c r="W134" s="145"/>
      <c r="X134" s="131"/>
      <c r="Y134" s="130"/>
    </row>
    <row r="135" spans="1:53" s="129" customFormat="1" ht="24" x14ac:dyDescent="0.2">
      <c r="A135" s="128"/>
      <c r="B135" s="127"/>
      <c r="C135" s="220">
        <v>7</v>
      </c>
      <c r="D135" s="220" t="s">
        <v>99</v>
      </c>
      <c r="E135" s="221" t="s">
        <v>108</v>
      </c>
      <c r="F135" s="222" t="s">
        <v>109</v>
      </c>
      <c r="G135" s="226" t="s">
        <v>107</v>
      </c>
      <c r="H135" s="175">
        <f>55+18</f>
        <v>73</v>
      </c>
      <c r="I135" s="171"/>
      <c r="J135" s="74">
        <f t="shared" ref="J135" si="2">ROUND(I135*H135,3)</f>
        <v>0</v>
      </c>
      <c r="K135" s="249"/>
      <c r="M135" s="130"/>
      <c r="N135" s="130"/>
      <c r="O135" s="131"/>
      <c r="Q135" s="132"/>
      <c r="R135" s="132"/>
      <c r="S135" s="132"/>
      <c r="T135" s="132"/>
      <c r="U135" s="132"/>
      <c r="V135" s="131"/>
      <c r="W135" s="145"/>
      <c r="X135" s="131"/>
      <c r="Y135" s="130"/>
    </row>
    <row r="136" spans="1:53" s="129" customFormat="1" ht="36" x14ac:dyDescent="0.2">
      <c r="A136" s="128"/>
      <c r="B136" s="127"/>
      <c r="C136" s="220">
        <v>8</v>
      </c>
      <c r="D136" s="220" t="s">
        <v>99</v>
      </c>
      <c r="E136" s="221" t="s">
        <v>126</v>
      </c>
      <c r="F136" s="222" t="s">
        <v>125</v>
      </c>
      <c r="G136" s="226" t="s">
        <v>107</v>
      </c>
      <c r="H136" s="175">
        <v>73</v>
      </c>
      <c r="I136" s="171"/>
      <c r="J136" s="74">
        <f t="shared" ref="J136" si="3">ROUND(I136*H136,3)</f>
        <v>0</v>
      </c>
      <c r="K136" s="249"/>
      <c r="M136" s="130"/>
      <c r="N136" s="130"/>
      <c r="O136" s="131"/>
      <c r="Q136" s="132"/>
      <c r="R136" s="132"/>
      <c r="S136" s="132"/>
      <c r="T136" s="132"/>
      <c r="U136" s="132"/>
      <c r="V136" s="131"/>
      <c r="W136" s="145"/>
      <c r="X136" s="131"/>
      <c r="Y136" s="130"/>
    </row>
    <row r="137" spans="1:53" s="129" customFormat="1" ht="36" x14ac:dyDescent="0.2">
      <c r="A137" s="128"/>
      <c r="B137" s="127"/>
      <c r="C137" s="220">
        <v>9</v>
      </c>
      <c r="D137" s="220" t="s">
        <v>99</v>
      </c>
      <c r="E137" s="221" t="s">
        <v>138</v>
      </c>
      <c r="F137" s="222" t="s">
        <v>139</v>
      </c>
      <c r="G137" s="223" t="s">
        <v>107</v>
      </c>
      <c r="H137" s="175">
        <f>73+(0.25*38)</f>
        <v>82.5</v>
      </c>
      <c r="I137" s="170"/>
      <c r="J137" s="74">
        <f>ROUND(I137*H137,3)</f>
        <v>0</v>
      </c>
      <c r="K137" s="249"/>
      <c r="M137" s="130"/>
      <c r="N137" s="130"/>
      <c r="O137" s="131"/>
      <c r="Q137" s="132"/>
      <c r="R137" s="132"/>
      <c r="S137" s="132"/>
      <c r="T137" s="132"/>
      <c r="U137" s="132"/>
      <c r="V137" s="131"/>
      <c r="W137" s="145"/>
      <c r="X137" s="131"/>
      <c r="Y137" s="130"/>
    </row>
    <row r="138" spans="1:53" s="147" customFormat="1" ht="24" x14ac:dyDescent="0.2">
      <c r="A138" s="146"/>
      <c r="B138" s="127"/>
      <c r="C138" s="220">
        <v>10</v>
      </c>
      <c r="D138" s="220" t="s">
        <v>99</v>
      </c>
      <c r="E138" s="221" t="s">
        <v>140</v>
      </c>
      <c r="F138" s="222" t="s">
        <v>141</v>
      </c>
      <c r="G138" s="223" t="s">
        <v>107</v>
      </c>
      <c r="H138" s="175">
        <f>H141</f>
        <v>1889</v>
      </c>
      <c r="I138" s="170"/>
      <c r="J138" s="74">
        <f t="shared" ref="J138:J141" si="4">ROUND(I138*H138,2)</f>
        <v>0</v>
      </c>
      <c r="K138" s="249"/>
      <c r="L138" s="146"/>
      <c r="M138" s="146"/>
      <c r="N138" s="146"/>
      <c r="O138" s="146"/>
      <c r="P138" s="146"/>
      <c r="Q138" s="146"/>
      <c r="R138" s="146"/>
      <c r="S138" s="146"/>
      <c r="W138" s="145"/>
      <c r="AF138" s="148"/>
      <c r="AH138" s="148"/>
      <c r="AI138" s="148"/>
      <c r="AM138" s="149"/>
      <c r="AS138" s="150"/>
      <c r="AT138" s="150"/>
      <c r="AU138" s="150"/>
      <c r="AV138" s="150"/>
      <c r="AW138" s="150" t="e">
        <f>IF(#REF!="nulová",J138,0)</f>
        <v>#REF!</v>
      </c>
      <c r="AX138" s="149" t="s">
        <v>102</v>
      </c>
      <c r="AY138" s="150">
        <f>ROUND(I138*H138,2)</f>
        <v>0</v>
      </c>
      <c r="AZ138" s="149" t="s">
        <v>101</v>
      </c>
      <c r="BA138" s="148" t="s">
        <v>121</v>
      </c>
    </row>
    <row r="139" spans="1:53" s="147" customFormat="1" ht="24.2" customHeight="1" x14ac:dyDescent="0.2">
      <c r="A139" s="146"/>
      <c r="B139" s="127"/>
      <c r="C139" s="220">
        <v>11</v>
      </c>
      <c r="D139" s="220" t="s">
        <v>99</v>
      </c>
      <c r="E139" s="221" t="s">
        <v>142</v>
      </c>
      <c r="F139" s="222" t="s">
        <v>143</v>
      </c>
      <c r="G139" s="223" t="s">
        <v>104</v>
      </c>
      <c r="H139" s="175">
        <f>G140</f>
        <v>91.526399999999981</v>
      </c>
      <c r="I139" s="170"/>
      <c r="J139" s="74">
        <f t="shared" si="4"/>
        <v>0</v>
      </c>
      <c r="K139" s="249"/>
      <c r="L139" s="146"/>
      <c r="M139" s="146"/>
      <c r="N139" s="146"/>
      <c r="O139" s="146"/>
      <c r="P139" s="146"/>
      <c r="Q139" s="146"/>
      <c r="R139" s="146"/>
      <c r="S139" s="146"/>
      <c r="W139" s="145"/>
      <c r="AF139" s="148"/>
      <c r="AH139" s="148"/>
      <c r="AI139" s="148"/>
      <c r="AM139" s="149"/>
      <c r="AS139" s="150"/>
      <c r="AT139" s="150"/>
      <c r="AU139" s="150"/>
      <c r="AV139" s="150"/>
      <c r="AW139" s="150" t="e">
        <f>IF(#REF!="nulová",J139,0)</f>
        <v>#REF!</v>
      </c>
      <c r="AX139" s="149" t="s">
        <v>102</v>
      </c>
      <c r="AY139" s="150">
        <f>ROUND(I139*H139,2)</f>
        <v>0</v>
      </c>
      <c r="AZ139" s="149" t="s">
        <v>101</v>
      </c>
      <c r="BA139" s="148" t="s">
        <v>122</v>
      </c>
    </row>
    <row r="140" spans="1:53" s="154" customFormat="1" ht="12.75" x14ac:dyDescent="0.25">
      <c r="B140" s="127"/>
      <c r="C140" s="152"/>
      <c r="D140" s="156"/>
      <c r="E140" s="153"/>
      <c r="F140" s="157" t="s">
        <v>182</v>
      </c>
      <c r="G140" s="158">
        <f>1816*0.03*2.4*70%</f>
        <v>91.526399999999981</v>
      </c>
      <c r="H140" s="159"/>
      <c r="I140" s="160"/>
      <c r="J140" s="160"/>
      <c r="K140" s="252"/>
      <c r="L140" s="159"/>
      <c r="M140" s="162"/>
      <c r="N140" s="161"/>
      <c r="O140" s="151"/>
      <c r="P140" s="153"/>
      <c r="Q140" s="153"/>
      <c r="R140" s="151"/>
      <c r="S140" s="151"/>
      <c r="T140" s="151"/>
      <c r="U140" s="151"/>
      <c r="V140" s="151"/>
      <c r="W140" s="151"/>
      <c r="X140" s="151"/>
    </row>
    <row r="141" spans="1:53" s="147" customFormat="1" ht="12" x14ac:dyDescent="0.2">
      <c r="A141" s="146"/>
      <c r="B141" s="127"/>
      <c r="C141" s="220">
        <v>12</v>
      </c>
      <c r="D141" s="220" t="s">
        <v>99</v>
      </c>
      <c r="E141" s="221" t="s">
        <v>144</v>
      </c>
      <c r="F141" s="222" t="s">
        <v>145</v>
      </c>
      <c r="G141" s="223" t="s">
        <v>107</v>
      </c>
      <c r="H141" s="174">
        <f>1433+456</f>
        <v>1889</v>
      </c>
      <c r="I141" s="170"/>
      <c r="J141" s="74">
        <f t="shared" si="4"/>
        <v>0</v>
      </c>
      <c r="K141" s="249"/>
      <c r="L141" s="146"/>
      <c r="M141" s="146"/>
      <c r="N141" s="146"/>
      <c r="O141" s="146"/>
      <c r="P141" s="146"/>
      <c r="Q141" s="146"/>
      <c r="R141" s="146"/>
      <c r="S141" s="146"/>
      <c r="W141" s="145"/>
      <c r="AF141" s="148"/>
      <c r="AH141" s="148"/>
      <c r="AI141" s="148"/>
      <c r="AM141" s="149"/>
      <c r="AS141" s="150"/>
      <c r="AT141" s="150"/>
      <c r="AU141" s="150"/>
      <c r="AV141" s="150"/>
      <c r="AW141" s="150" t="e">
        <f>IF(#REF!="nulová",J141,0)</f>
        <v>#REF!</v>
      </c>
      <c r="AX141" s="149" t="s">
        <v>102</v>
      </c>
      <c r="AY141" s="150">
        <f>ROUND(I141*H141,2)</f>
        <v>0</v>
      </c>
      <c r="AZ141" s="149" t="s">
        <v>101</v>
      </c>
      <c r="BA141" s="148" t="s">
        <v>123</v>
      </c>
    </row>
    <row r="142" spans="1:53" s="147" customFormat="1" ht="12" x14ac:dyDescent="0.2">
      <c r="A142" s="146"/>
      <c r="B142" s="127"/>
      <c r="C142" s="220">
        <v>13</v>
      </c>
      <c r="D142" s="220" t="s">
        <v>99</v>
      </c>
      <c r="E142" s="221" t="s">
        <v>146</v>
      </c>
      <c r="F142" s="222" t="s">
        <v>147</v>
      </c>
      <c r="G142" s="223" t="s">
        <v>113</v>
      </c>
      <c r="H142" s="175">
        <v>26</v>
      </c>
      <c r="I142" s="170"/>
      <c r="J142" s="74">
        <f t="shared" ref="J142" si="5">ROUND(I142*H142,2)</f>
        <v>0</v>
      </c>
      <c r="K142" s="249"/>
      <c r="L142" s="146"/>
      <c r="M142" s="146"/>
      <c r="N142" s="146"/>
      <c r="O142" s="146"/>
      <c r="P142" s="146"/>
      <c r="Q142" s="146"/>
      <c r="R142" s="146"/>
      <c r="S142" s="146"/>
      <c r="W142" s="145"/>
      <c r="AF142" s="148"/>
      <c r="AH142" s="148"/>
      <c r="AI142" s="148"/>
      <c r="AM142" s="149"/>
      <c r="AS142" s="150"/>
      <c r="AT142" s="150"/>
      <c r="AU142" s="150"/>
      <c r="AV142" s="150"/>
      <c r="AW142" s="150" t="e">
        <f>IF(#REF!="nulová",J142,0)</f>
        <v>#REF!</v>
      </c>
      <c r="AX142" s="149" t="s">
        <v>102</v>
      </c>
      <c r="AY142" s="150">
        <f>ROUND(I142*H142,2)</f>
        <v>0</v>
      </c>
      <c r="AZ142" s="149" t="s">
        <v>101</v>
      </c>
      <c r="BA142" s="148" t="s">
        <v>124</v>
      </c>
    </row>
    <row r="143" spans="1:53" s="133" customFormat="1" ht="22.9" customHeight="1" x14ac:dyDescent="0.2">
      <c r="B143" s="134"/>
      <c r="C143" s="176"/>
      <c r="D143" s="225" t="s">
        <v>71</v>
      </c>
      <c r="E143" s="219">
        <v>8</v>
      </c>
      <c r="F143" s="219" t="s">
        <v>174</v>
      </c>
      <c r="G143" s="176"/>
      <c r="H143" s="176"/>
      <c r="I143" s="141"/>
      <c r="J143" s="144">
        <f>J144</f>
        <v>0</v>
      </c>
      <c r="K143" s="251"/>
      <c r="M143" s="136"/>
      <c r="N143" s="136"/>
      <c r="O143" s="135"/>
      <c r="W143" s="137"/>
    </row>
    <row r="144" spans="1:53" s="129" customFormat="1" ht="21" customHeight="1" x14ac:dyDescent="0.2">
      <c r="A144" s="128"/>
      <c r="B144" s="127"/>
      <c r="C144" s="220">
        <v>14</v>
      </c>
      <c r="D144" s="220" t="s">
        <v>99</v>
      </c>
      <c r="E144" s="221" t="s">
        <v>148</v>
      </c>
      <c r="F144" s="222" t="s">
        <v>149</v>
      </c>
      <c r="G144" s="223" t="s">
        <v>112</v>
      </c>
      <c r="H144" s="175">
        <f>39+8</f>
        <v>47</v>
      </c>
      <c r="I144" s="170"/>
      <c r="J144" s="74">
        <f t="shared" ref="J144" si="6">ROUND(I144*H144,2)</f>
        <v>0</v>
      </c>
      <c r="K144" s="249"/>
      <c r="M144" s="130"/>
      <c r="N144" s="130"/>
      <c r="O144" s="131"/>
      <c r="Q144" s="132"/>
      <c r="R144" s="132"/>
      <c r="S144" s="132"/>
      <c r="T144" s="132"/>
      <c r="U144" s="132"/>
      <c r="V144" s="131"/>
      <c r="W144" s="145"/>
      <c r="X144" s="131"/>
      <c r="Y144" s="130"/>
    </row>
    <row r="145" spans="1:53" s="133" customFormat="1" ht="22.9" customHeight="1" x14ac:dyDescent="0.2">
      <c r="B145" s="134"/>
      <c r="C145" s="176"/>
      <c r="D145" s="225" t="s">
        <v>71</v>
      </c>
      <c r="E145" s="219" t="s">
        <v>106</v>
      </c>
      <c r="F145" s="219" t="s">
        <v>111</v>
      </c>
      <c r="G145" s="176"/>
      <c r="H145" s="176"/>
      <c r="I145" s="141"/>
      <c r="J145" s="144">
        <f>SUM(J146:J159)</f>
        <v>0</v>
      </c>
      <c r="K145" s="251"/>
      <c r="M145" s="136"/>
      <c r="N145" s="136"/>
      <c r="O145" s="135"/>
      <c r="W145" s="137"/>
    </row>
    <row r="146" spans="1:53" s="129" customFormat="1" ht="21" customHeight="1" x14ac:dyDescent="0.2">
      <c r="A146" s="128"/>
      <c r="B146" s="127"/>
      <c r="C146" s="220">
        <v>15</v>
      </c>
      <c r="D146" s="220" t="s">
        <v>99</v>
      </c>
      <c r="E146" s="221" t="s">
        <v>150</v>
      </c>
      <c r="F146" s="222" t="s">
        <v>151</v>
      </c>
      <c r="G146" s="223" t="s">
        <v>113</v>
      </c>
      <c r="H146" s="175">
        <v>38</v>
      </c>
      <c r="I146" s="170"/>
      <c r="J146" s="74">
        <f t="shared" ref="J146:J149" si="7">ROUND(I146*H146,2)</f>
        <v>0</v>
      </c>
      <c r="K146" s="249"/>
      <c r="M146" s="130"/>
      <c r="N146" s="130"/>
      <c r="O146" s="131"/>
      <c r="Q146" s="132"/>
      <c r="R146" s="132"/>
      <c r="S146" s="132"/>
      <c r="T146" s="132"/>
      <c r="U146" s="132"/>
      <c r="V146" s="131"/>
      <c r="W146" s="145"/>
      <c r="X146" s="131"/>
      <c r="Y146" s="130"/>
    </row>
    <row r="147" spans="1:53" s="129" customFormat="1" ht="21.75" customHeight="1" x14ac:dyDescent="0.2">
      <c r="A147" s="128"/>
      <c r="B147" s="127"/>
      <c r="C147" s="227">
        <v>16</v>
      </c>
      <c r="D147" s="227" t="s">
        <v>110</v>
      </c>
      <c r="E147" s="228" t="s">
        <v>152</v>
      </c>
      <c r="F147" s="229" t="s">
        <v>153</v>
      </c>
      <c r="G147" s="230" t="s">
        <v>112</v>
      </c>
      <c r="H147" s="231">
        <v>38</v>
      </c>
      <c r="I147" s="172"/>
      <c r="J147" s="140">
        <f t="shared" si="7"/>
        <v>0</v>
      </c>
      <c r="K147" s="253"/>
      <c r="M147" s="130"/>
      <c r="N147" s="130"/>
      <c r="O147" s="131"/>
      <c r="Q147" s="132"/>
      <c r="R147" s="132"/>
      <c r="S147" s="132"/>
      <c r="T147" s="132"/>
      <c r="U147" s="132"/>
      <c r="V147" s="131"/>
      <c r="W147" s="145"/>
      <c r="X147" s="131"/>
      <c r="Y147" s="130"/>
    </row>
    <row r="148" spans="1:53" s="129" customFormat="1" ht="21.75" customHeight="1" x14ac:dyDescent="0.2">
      <c r="A148" s="128"/>
      <c r="B148" s="127"/>
      <c r="C148" s="220">
        <v>17</v>
      </c>
      <c r="D148" s="220" t="s">
        <v>99</v>
      </c>
      <c r="E148" s="221" t="s">
        <v>154</v>
      </c>
      <c r="F148" s="222" t="s">
        <v>155</v>
      </c>
      <c r="G148" s="223" t="s">
        <v>100</v>
      </c>
      <c r="H148" s="175">
        <f>0.08*38</f>
        <v>3.04</v>
      </c>
      <c r="I148" s="170"/>
      <c r="J148" s="74">
        <f t="shared" si="7"/>
        <v>0</v>
      </c>
      <c r="K148" s="249"/>
      <c r="M148" s="130"/>
      <c r="N148" s="130"/>
      <c r="O148" s="131"/>
      <c r="Q148" s="132"/>
      <c r="R148" s="132"/>
      <c r="S148" s="132"/>
      <c r="T148" s="132"/>
      <c r="U148" s="132"/>
      <c r="V148" s="131"/>
      <c r="W148" s="145"/>
      <c r="X148" s="131"/>
      <c r="Y148" s="130"/>
    </row>
    <row r="149" spans="1:53" s="129" customFormat="1" ht="36" x14ac:dyDescent="0.2">
      <c r="A149" s="128"/>
      <c r="B149" s="127"/>
      <c r="C149" s="220">
        <v>18</v>
      </c>
      <c r="D149" s="220" t="s">
        <v>99</v>
      </c>
      <c r="E149" s="221" t="s">
        <v>156</v>
      </c>
      <c r="F149" s="222" t="s">
        <v>157</v>
      </c>
      <c r="G149" s="223" t="s">
        <v>107</v>
      </c>
      <c r="H149" s="175">
        <f>G150</f>
        <v>755.6</v>
      </c>
      <c r="I149" s="170"/>
      <c r="J149" s="74">
        <f t="shared" si="7"/>
        <v>0</v>
      </c>
      <c r="K149" s="253"/>
      <c r="M149" s="130"/>
      <c r="N149" s="130"/>
      <c r="O149" s="131"/>
      <c r="Q149" s="132"/>
      <c r="R149" s="132"/>
      <c r="S149" s="132"/>
      <c r="T149" s="132"/>
      <c r="U149" s="132"/>
      <c r="V149" s="131"/>
      <c r="W149" s="145"/>
      <c r="X149" s="131"/>
      <c r="Y149" s="130"/>
    </row>
    <row r="150" spans="1:53" s="154" customFormat="1" ht="12.75" x14ac:dyDescent="0.25">
      <c r="B150" s="127"/>
      <c r="C150" s="152"/>
      <c r="D150" s="156"/>
      <c r="E150" s="153"/>
      <c r="F150" s="157" t="s">
        <v>183</v>
      </c>
      <c r="G150" s="163">
        <f>1889*0.4</f>
        <v>755.6</v>
      </c>
      <c r="H150" s="159"/>
      <c r="I150" s="160"/>
      <c r="J150" s="160"/>
      <c r="K150" s="252"/>
      <c r="L150" s="159"/>
      <c r="M150" s="162"/>
      <c r="N150" s="161"/>
      <c r="O150" s="151"/>
      <c r="P150" s="153"/>
      <c r="Q150" s="153"/>
      <c r="R150" s="151"/>
      <c r="S150" s="151"/>
      <c r="T150" s="151"/>
      <c r="U150" s="151"/>
      <c r="V150" s="151"/>
      <c r="W150" s="151"/>
      <c r="X150" s="151"/>
    </row>
    <row r="151" spans="1:53" s="147" customFormat="1" ht="24" x14ac:dyDescent="0.2">
      <c r="A151" s="146"/>
      <c r="B151" s="127"/>
      <c r="C151" s="220">
        <v>19</v>
      </c>
      <c r="D151" s="220" t="s">
        <v>99</v>
      </c>
      <c r="E151" s="221" t="s">
        <v>158</v>
      </c>
      <c r="F151" s="222" t="s">
        <v>159</v>
      </c>
      <c r="G151" s="223" t="s">
        <v>113</v>
      </c>
      <c r="H151" s="175">
        <v>26</v>
      </c>
      <c r="I151" s="170"/>
      <c r="J151" s="74">
        <f t="shared" ref="J151:J153" si="8">ROUND(I151*H151,2)</f>
        <v>0</v>
      </c>
      <c r="K151" s="253"/>
      <c r="L151" s="146"/>
      <c r="M151" s="146"/>
      <c r="N151" s="146"/>
      <c r="O151" s="146"/>
      <c r="P151" s="146"/>
      <c r="Q151" s="146"/>
      <c r="R151" s="146"/>
      <c r="S151" s="146"/>
      <c r="W151" s="145"/>
      <c r="AF151" s="148"/>
      <c r="AH151" s="148"/>
      <c r="AI151" s="148"/>
      <c r="AM151" s="149"/>
      <c r="AS151" s="150"/>
      <c r="AT151" s="150"/>
      <c r="AU151" s="150"/>
      <c r="AV151" s="150"/>
      <c r="AW151" s="150" t="e">
        <f>IF(#REF!="nulová",J151,0)</f>
        <v>#REF!</v>
      </c>
      <c r="AX151" s="149" t="s">
        <v>102</v>
      </c>
      <c r="AY151" s="150">
        <f t="shared" ref="AY151:AY153" si="9">ROUND(I151*H151,2)</f>
        <v>0</v>
      </c>
      <c r="AZ151" s="149" t="s">
        <v>101</v>
      </c>
      <c r="BA151" s="148" t="s">
        <v>117</v>
      </c>
    </row>
    <row r="152" spans="1:53" s="147" customFormat="1" ht="24" x14ac:dyDescent="0.2">
      <c r="A152" s="146"/>
      <c r="B152" s="127"/>
      <c r="C152" s="220">
        <v>20</v>
      </c>
      <c r="D152" s="220" t="s">
        <v>99</v>
      </c>
      <c r="E152" s="221">
        <v>919731121</v>
      </c>
      <c r="F152" s="222" t="s">
        <v>116</v>
      </c>
      <c r="G152" s="223" t="s">
        <v>113</v>
      </c>
      <c r="H152" s="175">
        <v>26</v>
      </c>
      <c r="I152" s="170"/>
      <c r="J152" s="74">
        <f t="shared" si="8"/>
        <v>0</v>
      </c>
      <c r="K152" s="253"/>
      <c r="L152" s="146"/>
      <c r="M152" s="146"/>
      <c r="N152" s="146"/>
      <c r="O152" s="146"/>
      <c r="P152" s="146"/>
      <c r="Q152" s="146"/>
      <c r="R152" s="146"/>
      <c r="S152" s="146"/>
      <c r="W152" s="145"/>
      <c r="AF152" s="148"/>
      <c r="AH152" s="148"/>
      <c r="AI152" s="148"/>
      <c r="AM152" s="149"/>
      <c r="AS152" s="150"/>
      <c r="AT152" s="150"/>
      <c r="AU152" s="150"/>
      <c r="AV152" s="150"/>
      <c r="AW152" s="150"/>
      <c r="AX152" s="149"/>
      <c r="AY152" s="150"/>
      <c r="AZ152" s="149"/>
      <c r="BA152" s="148"/>
    </row>
    <row r="153" spans="1:53" s="147" customFormat="1" ht="24" x14ac:dyDescent="0.2">
      <c r="A153" s="146"/>
      <c r="B153" s="127"/>
      <c r="C153" s="220">
        <v>21</v>
      </c>
      <c r="D153" s="220" t="s">
        <v>99</v>
      </c>
      <c r="E153" s="221" t="s">
        <v>160</v>
      </c>
      <c r="F153" s="222" t="s">
        <v>161</v>
      </c>
      <c r="G153" s="223" t="s">
        <v>107</v>
      </c>
      <c r="H153" s="175">
        <f>H141</f>
        <v>1889</v>
      </c>
      <c r="I153" s="170"/>
      <c r="J153" s="74">
        <f t="shared" si="8"/>
        <v>0</v>
      </c>
      <c r="K153" s="253"/>
      <c r="L153" s="146"/>
      <c r="M153" s="146"/>
      <c r="N153" s="146"/>
      <c r="O153" s="146"/>
      <c r="P153" s="146"/>
      <c r="Q153" s="146"/>
      <c r="R153" s="146"/>
      <c r="S153" s="146"/>
      <c r="W153" s="145"/>
      <c r="AF153" s="148"/>
      <c r="AH153" s="148"/>
      <c r="AI153" s="148"/>
      <c r="AM153" s="149"/>
      <c r="AS153" s="150"/>
      <c r="AT153" s="150"/>
      <c r="AU153" s="150"/>
      <c r="AV153" s="150"/>
      <c r="AW153" s="150" t="e">
        <f>IF(#REF!="nulová",J153,0)</f>
        <v>#REF!</v>
      </c>
      <c r="AX153" s="149" t="s">
        <v>102</v>
      </c>
      <c r="AY153" s="150">
        <f t="shared" si="9"/>
        <v>0</v>
      </c>
      <c r="AZ153" s="149" t="s">
        <v>101</v>
      </c>
      <c r="BA153" s="148" t="s">
        <v>118</v>
      </c>
    </row>
    <row r="154" spans="1:53" s="129" customFormat="1" ht="24" x14ac:dyDescent="0.2">
      <c r="A154" s="128"/>
      <c r="B154" s="127"/>
      <c r="C154" s="220">
        <v>22</v>
      </c>
      <c r="D154" s="220" t="s">
        <v>99</v>
      </c>
      <c r="E154" s="221" t="s">
        <v>162</v>
      </c>
      <c r="F154" s="222" t="s">
        <v>163</v>
      </c>
      <c r="G154" s="223" t="s">
        <v>107</v>
      </c>
      <c r="H154" s="175">
        <f>25+65</f>
        <v>90</v>
      </c>
      <c r="I154" s="170"/>
      <c r="J154" s="74">
        <f t="shared" ref="J154:J155" si="10">ROUND(I154*H154,2)</f>
        <v>0</v>
      </c>
      <c r="K154" s="249"/>
      <c r="M154" s="130"/>
      <c r="N154" s="130"/>
      <c r="O154" s="131"/>
      <c r="Q154" s="132"/>
      <c r="R154" s="132"/>
      <c r="S154" s="132"/>
      <c r="T154" s="132"/>
      <c r="U154" s="132"/>
      <c r="V154" s="131"/>
      <c r="W154" s="145"/>
      <c r="X154" s="131"/>
      <c r="Y154" s="130"/>
    </row>
    <row r="155" spans="1:53" s="129" customFormat="1" ht="24" x14ac:dyDescent="0.2">
      <c r="A155" s="128"/>
      <c r="B155" s="127"/>
      <c r="C155" s="220">
        <v>23</v>
      </c>
      <c r="D155" s="220" t="s">
        <v>99</v>
      </c>
      <c r="E155" s="221" t="s">
        <v>164</v>
      </c>
      <c r="F155" s="222" t="s">
        <v>165</v>
      </c>
      <c r="G155" s="223" t="s">
        <v>113</v>
      </c>
      <c r="H155" s="175">
        <v>38</v>
      </c>
      <c r="I155" s="170"/>
      <c r="J155" s="74">
        <f t="shared" si="10"/>
        <v>0</v>
      </c>
      <c r="K155" s="253"/>
      <c r="M155" s="130"/>
      <c r="N155" s="130"/>
      <c r="O155" s="131"/>
      <c r="Q155" s="132"/>
      <c r="R155" s="132"/>
      <c r="S155" s="132"/>
      <c r="T155" s="132"/>
      <c r="U155" s="132"/>
      <c r="V155" s="131"/>
      <c r="W155" s="145"/>
      <c r="X155" s="131"/>
      <c r="Y155" s="130"/>
    </row>
    <row r="156" spans="1:53" s="129" customFormat="1" ht="24" x14ac:dyDescent="0.2">
      <c r="A156" s="128"/>
      <c r="B156" s="127"/>
      <c r="C156" s="220">
        <v>24</v>
      </c>
      <c r="D156" s="220" t="s">
        <v>99</v>
      </c>
      <c r="E156" s="221" t="s">
        <v>166</v>
      </c>
      <c r="F156" s="222" t="s">
        <v>167</v>
      </c>
      <c r="G156" s="223" t="s">
        <v>104</v>
      </c>
      <c r="H156" s="174">
        <v>287.82599999999996</v>
      </c>
      <c r="I156" s="170"/>
      <c r="J156" s="74">
        <f>ROUND(I156*H156,2)</f>
        <v>0</v>
      </c>
      <c r="K156" s="253"/>
      <c r="M156" s="130"/>
      <c r="N156" s="130"/>
      <c r="O156" s="131"/>
      <c r="Q156" s="132"/>
      <c r="R156" s="132"/>
      <c r="S156" s="132"/>
      <c r="T156" s="132"/>
      <c r="U156" s="132"/>
      <c r="V156" s="131"/>
      <c r="W156" s="145"/>
      <c r="X156" s="131"/>
      <c r="Y156" s="130"/>
    </row>
    <row r="157" spans="1:53" s="129" customFormat="1" ht="24" x14ac:dyDescent="0.2">
      <c r="A157" s="128"/>
      <c r="B157" s="127"/>
      <c r="C157" s="220">
        <v>25</v>
      </c>
      <c r="D157" s="220" t="s">
        <v>99</v>
      </c>
      <c r="E157" s="221" t="s">
        <v>168</v>
      </c>
      <c r="F157" s="222" t="s">
        <v>169</v>
      </c>
      <c r="G157" s="223" t="s">
        <v>104</v>
      </c>
      <c r="H157" s="175">
        <v>287.82599999999996</v>
      </c>
      <c r="I157" s="170"/>
      <c r="J157" s="74">
        <f t="shared" ref="J157:J159" si="11">ROUND(I157*H157,2)</f>
        <v>0</v>
      </c>
      <c r="K157" s="249"/>
      <c r="M157" s="130"/>
      <c r="N157" s="130"/>
      <c r="O157" s="131"/>
      <c r="Q157" s="132"/>
      <c r="R157" s="132"/>
      <c r="S157" s="132"/>
      <c r="T157" s="132"/>
      <c r="U157" s="132"/>
      <c r="V157" s="131"/>
      <c r="W157" s="145"/>
      <c r="X157" s="131"/>
      <c r="Y157" s="130"/>
    </row>
    <row r="158" spans="1:53" s="129" customFormat="1" ht="24" x14ac:dyDescent="0.2">
      <c r="A158" s="128"/>
      <c r="B158" s="127"/>
      <c r="C158" s="220">
        <v>26</v>
      </c>
      <c r="D158" s="220" t="s">
        <v>99</v>
      </c>
      <c r="E158" s="221" t="s">
        <v>170</v>
      </c>
      <c r="F158" s="222" t="s">
        <v>171</v>
      </c>
      <c r="G158" s="223" t="s">
        <v>104</v>
      </c>
      <c r="H158" s="174">
        <v>237.786</v>
      </c>
      <c r="I158" s="170"/>
      <c r="J158" s="74">
        <f t="shared" si="11"/>
        <v>0</v>
      </c>
      <c r="K158" s="249"/>
      <c r="M158" s="130"/>
      <c r="N158" s="130"/>
      <c r="O158" s="131"/>
      <c r="Q158" s="132"/>
      <c r="R158" s="132"/>
      <c r="S158" s="132"/>
      <c r="T158" s="132"/>
      <c r="U158" s="132"/>
      <c r="V158" s="131"/>
      <c r="W158" s="145"/>
      <c r="X158" s="131"/>
      <c r="Y158" s="130"/>
    </row>
    <row r="159" spans="1:53" s="129" customFormat="1" ht="21.75" customHeight="1" x14ac:dyDescent="0.2">
      <c r="A159" s="128"/>
      <c r="B159" s="127"/>
      <c r="C159" s="220">
        <v>27</v>
      </c>
      <c r="D159" s="220" t="s">
        <v>99</v>
      </c>
      <c r="E159" s="221" t="s">
        <v>172</v>
      </c>
      <c r="F159" s="222" t="s">
        <v>173</v>
      </c>
      <c r="G159" s="223" t="s">
        <v>104</v>
      </c>
      <c r="H159" s="174">
        <v>50.040000000000006</v>
      </c>
      <c r="I159" s="170"/>
      <c r="J159" s="74">
        <f t="shared" si="11"/>
        <v>0</v>
      </c>
      <c r="K159" s="254"/>
      <c r="M159" s="130"/>
      <c r="N159" s="130"/>
      <c r="O159" s="131"/>
      <c r="Q159" s="132"/>
      <c r="R159" s="132"/>
      <c r="S159" s="132"/>
      <c r="T159" s="132"/>
      <c r="U159" s="132"/>
      <c r="V159" s="131"/>
      <c r="W159" s="145"/>
      <c r="X159" s="131"/>
      <c r="Y159" s="130"/>
    </row>
    <row r="160" spans="1:53" s="133" customFormat="1" ht="22.9" customHeight="1" x14ac:dyDescent="0.2">
      <c r="B160" s="134"/>
      <c r="C160" s="176"/>
      <c r="D160" s="225" t="s">
        <v>71</v>
      </c>
      <c r="E160" s="219" t="s">
        <v>114</v>
      </c>
      <c r="F160" s="219" t="s">
        <v>115</v>
      </c>
      <c r="G160" s="176"/>
      <c r="H160" s="176"/>
      <c r="I160" s="141"/>
      <c r="J160" s="144">
        <f>J161</f>
        <v>0</v>
      </c>
      <c r="K160" s="251"/>
      <c r="M160" s="136"/>
      <c r="N160" s="136"/>
      <c r="O160" s="135"/>
      <c r="W160" s="137"/>
    </row>
    <row r="161" spans="1:65" s="129" customFormat="1" ht="21.75" customHeight="1" x14ac:dyDescent="0.2">
      <c r="A161" s="128"/>
      <c r="B161" s="127"/>
      <c r="C161" s="220">
        <v>28</v>
      </c>
      <c r="D161" s="220" t="s">
        <v>99</v>
      </c>
      <c r="E161" s="221" t="s">
        <v>127</v>
      </c>
      <c r="F161" s="222" t="s">
        <v>128</v>
      </c>
      <c r="G161" s="223" t="s">
        <v>104</v>
      </c>
      <c r="H161" s="175">
        <v>447.73500000000001</v>
      </c>
      <c r="I161" s="170"/>
      <c r="J161" s="74">
        <f>ROUND(I161*H161,2)</f>
        <v>0</v>
      </c>
      <c r="K161" s="249"/>
      <c r="M161" s="130"/>
      <c r="N161" s="130"/>
      <c r="O161" s="131"/>
      <c r="Q161" s="132"/>
      <c r="R161" s="132"/>
      <c r="S161" s="132"/>
      <c r="T161" s="132"/>
      <c r="U161" s="132"/>
      <c r="V161" s="131"/>
      <c r="W161" s="145"/>
      <c r="X161" s="131"/>
      <c r="Y161" s="130"/>
    </row>
    <row r="162" spans="1:65" s="298" customFormat="1" ht="25.9" customHeight="1" x14ac:dyDescent="0.2">
      <c r="B162" s="299"/>
      <c r="D162" s="300" t="s">
        <v>71</v>
      </c>
      <c r="E162" s="301" t="s">
        <v>189</v>
      </c>
      <c r="F162" s="301" t="s">
        <v>190</v>
      </c>
      <c r="I162" s="121"/>
      <c r="J162" s="302">
        <f>SUM(J163:J167)</f>
        <v>0</v>
      </c>
      <c r="L162" s="299"/>
      <c r="M162" s="130"/>
      <c r="N162" s="130"/>
      <c r="O162" s="131"/>
      <c r="P162" s="129"/>
      <c r="Q162" s="132"/>
      <c r="R162" s="132"/>
      <c r="S162" s="132"/>
      <c r="T162" s="132"/>
      <c r="AR162" s="300" t="s">
        <v>103</v>
      </c>
      <c r="AT162" s="303" t="s">
        <v>71</v>
      </c>
      <c r="AU162" s="303" t="s">
        <v>72</v>
      </c>
      <c r="AY162" s="300" t="s">
        <v>191</v>
      </c>
      <c r="BK162" s="304"/>
    </row>
    <row r="163" spans="1:65" s="2" customFormat="1" ht="16.5" customHeight="1" x14ac:dyDescent="0.2">
      <c r="A163" s="20"/>
      <c r="B163" s="87"/>
      <c r="C163" s="305">
        <v>29</v>
      </c>
      <c r="D163" s="305" t="s">
        <v>99</v>
      </c>
      <c r="E163" s="306" t="s">
        <v>192</v>
      </c>
      <c r="F163" s="307" t="s">
        <v>193</v>
      </c>
      <c r="G163" s="308" t="s">
        <v>194</v>
      </c>
      <c r="H163" s="309">
        <v>1</v>
      </c>
      <c r="I163" s="310"/>
      <c r="J163" s="309">
        <v>0</v>
      </c>
      <c r="K163" s="311"/>
      <c r="L163" s="21"/>
      <c r="M163" s="130"/>
      <c r="N163" s="130"/>
      <c r="O163" s="131"/>
      <c r="P163" s="129"/>
      <c r="Q163" s="132"/>
      <c r="R163" s="132"/>
      <c r="S163" s="132"/>
      <c r="T163" s="132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R163" s="312" t="s">
        <v>195</v>
      </c>
      <c r="AT163" s="312" t="s">
        <v>99</v>
      </c>
      <c r="AU163" s="312" t="s">
        <v>80</v>
      </c>
      <c r="AY163" s="9" t="s">
        <v>191</v>
      </c>
      <c r="BE163" s="313"/>
      <c r="BF163" s="313"/>
      <c r="BG163" s="313"/>
      <c r="BH163" s="313"/>
      <c r="BI163" s="313"/>
      <c r="BJ163" s="9"/>
      <c r="BK163" s="313"/>
      <c r="BL163" s="9"/>
      <c r="BM163" s="312"/>
    </row>
    <row r="164" spans="1:65" s="2" customFormat="1" ht="24.2" customHeight="1" x14ac:dyDescent="0.2">
      <c r="A164" s="20"/>
      <c r="B164" s="87"/>
      <c r="C164" s="305">
        <v>30</v>
      </c>
      <c r="D164" s="305" t="s">
        <v>99</v>
      </c>
      <c r="E164" s="306" t="s">
        <v>196</v>
      </c>
      <c r="F164" s="307" t="s">
        <v>197</v>
      </c>
      <c r="G164" s="308" t="s">
        <v>198</v>
      </c>
      <c r="H164" s="309">
        <v>1</v>
      </c>
      <c r="I164" s="310"/>
      <c r="J164" s="309">
        <v>0</v>
      </c>
      <c r="K164" s="311"/>
      <c r="L164" s="21"/>
      <c r="M164" s="130"/>
      <c r="N164" s="130"/>
      <c r="O164" s="131"/>
      <c r="P164" s="129"/>
      <c r="Q164" s="132"/>
      <c r="R164" s="132"/>
      <c r="S164" s="132"/>
      <c r="T164" s="132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R164" s="312" t="s">
        <v>195</v>
      </c>
      <c r="AT164" s="312" t="s">
        <v>99</v>
      </c>
      <c r="AU164" s="312" t="s">
        <v>80</v>
      </c>
      <c r="AY164" s="9" t="s">
        <v>191</v>
      </c>
      <c r="BE164" s="313"/>
      <c r="BF164" s="313"/>
      <c r="BG164" s="313"/>
      <c r="BH164" s="313"/>
      <c r="BI164" s="313"/>
      <c r="BJ164" s="9"/>
      <c r="BK164" s="313"/>
      <c r="BL164" s="9"/>
      <c r="BM164" s="312"/>
    </row>
    <row r="165" spans="1:65" s="2" customFormat="1" ht="16.5" customHeight="1" x14ac:dyDescent="0.2">
      <c r="A165" s="20"/>
      <c r="B165" s="87"/>
      <c r="C165" s="305">
        <v>31</v>
      </c>
      <c r="D165" s="305" t="s">
        <v>99</v>
      </c>
      <c r="E165" s="306" t="s">
        <v>199</v>
      </c>
      <c r="F165" s="307" t="s">
        <v>200</v>
      </c>
      <c r="G165" s="308" t="s">
        <v>194</v>
      </c>
      <c r="H165" s="309">
        <v>1</v>
      </c>
      <c r="I165" s="310"/>
      <c r="J165" s="309">
        <v>0</v>
      </c>
      <c r="K165" s="311"/>
      <c r="L165" s="21"/>
      <c r="M165" s="130"/>
      <c r="N165" s="130"/>
      <c r="O165" s="131"/>
      <c r="P165" s="129"/>
      <c r="Q165" s="132"/>
      <c r="R165" s="132"/>
      <c r="S165" s="132"/>
      <c r="T165" s="132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R165" s="312"/>
      <c r="AT165" s="312"/>
      <c r="AU165" s="312"/>
      <c r="AY165" s="9"/>
      <c r="BE165" s="313"/>
      <c r="BF165" s="313"/>
      <c r="BG165" s="313"/>
      <c r="BH165" s="313"/>
      <c r="BI165" s="313"/>
      <c r="BJ165" s="9"/>
      <c r="BK165" s="313"/>
      <c r="BL165" s="9"/>
      <c r="BM165" s="312"/>
    </row>
    <row r="166" spans="1:65" s="2" customFormat="1" ht="16.5" customHeight="1" x14ac:dyDescent="0.2">
      <c r="A166" s="20"/>
      <c r="B166" s="87"/>
      <c r="C166" s="305">
        <v>32</v>
      </c>
      <c r="D166" s="305" t="s">
        <v>99</v>
      </c>
      <c r="E166" s="306" t="s">
        <v>201</v>
      </c>
      <c r="F166" s="307" t="s">
        <v>202</v>
      </c>
      <c r="G166" s="308" t="s">
        <v>194</v>
      </c>
      <c r="H166" s="309">
        <v>1</v>
      </c>
      <c r="I166" s="310"/>
      <c r="J166" s="309">
        <v>0</v>
      </c>
      <c r="K166" s="311"/>
      <c r="L166" s="21"/>
      <c r="M166" s="130"/>
      <c r="N166" s="130"/>
      <c r="O166" s="131"/>
      <c r="P166" s="129"/>
      <c r="Q166" s="132"/>
      <c r="R166" s="132"/>
      <c r="S166" s="132"/>
      <c r="T166" s="132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R166" s="312"/>
      <c r="AT166" s="312"/>
      <c r="AU166" s="312"/>
      <c r="AY166" s="9"/>
      <c r="BE166" s="313"/>
      <c r="BF166" s="313"/>
      <c r="BG166" s="313"/>
      <c r="BH166" s="313"/>
      <c r="BI166" s="313"/>
      <c r="BJ166" s="9"/>
      <c r="BK166" s="313"/>
      <c r="BL166" s="9"/>
      <c r="BM166" s="312"/>
    </row>
    <row r="167" spans="1:65" s="2" customFormat="1" ht="16.5" customHeight="1" x14ac:dyDescent="0.2">
      <c r="A167" s="20"/>
      <c r="B167" s="87"/>
      <c r="C167" s="305">
        <v>33</v>
      </c>
      <c r="D167" s="305" t="s">
        <v>99</v>
      </c>
      <c r="E167" s="306" t="s">
        <v>204</v>
      </c>
      <c r="F167" s="307" t="s">
        <v>205</v>
      </c>
      <c r="G167" s="308" t="s">
        <v>198</v>
      </c>
      <c r="H167" s="309">
        <v>1</v>
      </c>
      <c r="I167" s="310"/>
      <c r="J167" s="309">
        <v>0</v>
      </c>
      <c r="K167" s="311"/>
      <c r="L167" s="21"/>
      <c r="M167" s="130"/>
      <c r="N167" s="130"/>
      <c r="O167" s="131"/>
      <c r="P167" s="129"/>
      <c r="Q167" s="132"/>
      <c r="R167" s="132"/>
      <c r="S167" s="132"/>
      <c r="T167" s="132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R167" s="312"/>
      <c r="AT167" s="312"/>
      <c r="AU167" s="312"/>
      <c r="AY167" s="9"/>
      <c r="BE167" s="313"/>
      <c r="BF167" s="313"/>
      <c r="BG167" s="313"/>
      <c r="BH167" s="313"/>
      <c r="BI167" s="313"/>
      <c r="BJ167" s="9"/>
      <c r="BK167" s="313"/>
      <c r="BL167" s="9"/>
      <c r="BM167" s="312"/>
    </row>
    <row r="168" spans="1:65" s="129" customFormat="1" ht="6.95" customHeight="1" x14ac:dyDescent="0.2">
      <c r="A168" s="128"/>
      <c r="B168" s="125"/>
      <c r="C168" s="232"/>
      <c r="D168" s="232"/>
      <c r="E168" s="232"/>
      <c r="F168" s="232"/>
      <c r="G168" s="232"/>
      <c r="H168" s="232"/>
      <c r="I168" s="126"/>
      <c r="J168" s="126"/>
      <c r="K168" s="255"/>
    </row>
  </sheetData>
  <autoFilter ref="C122:K161" xr:uid="{00000000-0009-0000-0000-000001000000}"/>
  <mergeCells count="8">
    <mergeCell ref="E87:H87"/>
    <mergeCell ref="E113:H113"/>
    <mergeCell ref="E115:H115"/>
    <mergeCell ref="E85:H85"/>
    <mergeCell ref="E7:H7"/>
    <mergeCell ref="E9:H9"/>
    <mergeCell ref="E18:H18"/>
    <mergeCell ref="E27:H27"/>
  </mergeCells>
  <pageMargins left="0.39370078740157483" right="0.39370078740157483" top="0.39370078740157483" bottom="0.39370078740157483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Ulica Pod Zlatým brehom</vt:lpstr>
      <vt:lpstr>'Rekapitulácia stavby'!Názvy_tlače</vt:lpstr>
      <vt:lpstr>'Ulica Pod Zlatým brehom'!Názvy_tlače</vt:lpstr>
      <vt:lpstr>'Rekapitulácia stavby'!Oblasť_tlače</vt:lpstr>
      <vt:lpstr>'Ulica Pod Zlatým brehom'!Oblasť_tlače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Robert-PC\Robert</dc:creator>
  <cp:lastModifiedBy>Matula Vladimír, Ing.</cp:lastModifiedBy>
  <cp:lastPrinted>2021-05-30T12:19:22Z</cp:lastPrinted>
  <dcterms:created xsi:type="dcterms:W3CDTF">2020-02-27T17:35:27Z</dcterms:created>
  <dcterms:modified xsi:type="dcterms:W3CDTF">2021-07-19T12:08:40Z</dcterms:modified>
</cp:coreProperties>
</file>